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-walker\Syncplicity Folders\CAR-TEEH (Kristi Holstead)\Collaborative Research\Jeremy\"/>
    </mc:Choice>
  </mc:AlternateContent>
  <bookViews>
    <workbookView xWindow="0" yWindow="0" windowWidth="28800" windowHeight="11916"/>
  </bookViews>
  <sheets>
    <sheet name="budg-fhwa format-Total" sheetId="1" r:id="rId1"/>
    <sheet name="budg-fhwa format-Fy17" sheetId="4" r:id="rId2"/>
    <sheet name="budg-fhwa format-Fy18" sheetId="5" r:id="rId3"/>
  </sheets>
  <definedNames>
    <definedName name="_xlnm.Print_Area" localSheetId="1">'budg-fhwa format-Fy17'!$A$14:$J$138</definedName>
    <definedName name="_xlnm.Print_Area" localSheetId="2">'budg-fhwa format-Fy18'!$A$14:$J$138</definedName>
    <definedName name="_xlnm.Print_Area" localSheetId="0">'budg-fhwa format-Total'!$A$14:$J$138</definedName>
  </definedNames>
  <calcPr calcId="171027"/>
</workbook>
</file>

<file path=xl/calcChain.xml><?xml version="1.0" encoding="utf-8"?>
<calcChain xmlns="http://schemas.openxmlformats.org/spreadsheetml/2006/main">
  <c r="G25" i="1" l="1"/>
  <c r="I98" i="1" l="1"/>
  <c r="E107" i="1"/>
  <c r="E108" i="1"/>
  <c r="E109" i="1"/>
  <c r="E110" i="1"/>
  <c r="E111" i="1"/>
  <c r="E112" i="1"/>
  <c r="E113" i="1"/>
  <c r="E114" i="1"/>
  <c r="E115" i="1"/>
  <c r="E116" i="1"/>
  <c r="E106" i="1"/>
  <c r="I106" i="1"/>
  <c r="I107" i="1"/>
  <c r="I108" i="1"/>
  <c r="I109" i="1"/>
  <c r="I111" i="1"/>
  <c r="I112" i="1"/>
  <c r="I113" i="1"/>
  <c r="I114" i="1"/>
  <c r="I115" i="1"/>
  <c r="I116" i="1"/>
  <c r="I117" i="1"/>
  <c r="I118" i="1"/>
  <c r="I99" i="1"/>
  <c r="I100" i="1"/>
  <c r="I101" i="1"/>
  <c r="I90" i="1"/>
  <c r="I91" i="1"/>
  <c r="I92" i="1"/>
  <c r="I93" i="1"/>
  <c r="I94" i="1"/>
  <c r="I84" i="1"/>
  <c r="I85" i="1"/>
  <c r="I86" i="1"/>
  <c r="I83" i="1"/>
  <c r="G28" i="1"/>
  <c r="G31" i="1"/>
  <c r="G34" i="1"/>
  <c r="G37" i="1"/>
  <c r="G40" i="1"/>
  <c r="G43" i="1"/>
  <c r="G46" i="1"/>
  <c r="G49" i="1"/>
  <c r="G52" i="1"/>
  <c r="G55" i="1"/>
  <c r="G58" i="1"/>
  <c r="G61" i="1"/>
  <c r="I194" i="5"/>
  <c r="I193" i="5"/>
  <c r="I192" i="5"/>
  <c r="I191" i="5"/>
  <c r="I190" i="5"/>
  <c r="I189" i="5"/>
  <c r="I188" i="5"/>
  <c r="I187" i="5"/>
  <c r="I186" i="5"/>
  <c r="I185" i="5"/>
  <c r="I184" i="5"/>
  <c r="I183" i="5"/>
  <c r="S169" i="5"/>
  <c r="S168" i="5"/>
  <c r="S167" i="5"/>
  <c r="S166" i="5"/>
  <c r="S165" i="5"/>
  <c r="S164" i="5"/>
  <c r="S163" i="5"/>
  <c r="S162" i="5"/>
  <c r="S161" i="5"/>
  <c r="S160" i="5"/>
  <c r="S159" i="5"/>
  <c r="S158" i="5"/>
  <c r="S157" i="5"/>
  <c r="S155" i="5"/>
  <c r="S154" i="5"/>
  <c r="S153" i="5"/>
  <c r="S152" i="5"/>
  <c r="I152" i="5"/>
  <c r="S151" i="5"/>
  <c r="I151" i="5"/>
  <c r="S150" i="5"/>
  <c r="I150" i="5"/>
  <c r="S149" i="5"/>
  <c r="I149" i="5"/>
  <c r="S148" i="5"/>
  <c r="I148" i="5"/>
  <c r="S147" i="5"/>
  <c r="I147" i="5"/>
  <c r="S146" i="5"/>
  <c r="I146" i="5"/>
  <c r="S145" i="5"/>
  <c r="I145" i="5"/>
  <c r="S144" i="5"/>
  <c r="I144" i="5"/>
  <c r="S143" i="5"/>
  <c r="I143" i="5"/>
  <c r="S142" i="5"/>
  <c r="I142" i="5"/>
  <c r="S141" i="5"/>
  <c r="I141" i="5"/>
  <c r="S140" i="5"/>
  <c r="I116" i="5"/>
  <c r="I115" i="5"/>
  <c r="I114" i="5"/>
  <c r="I113" i="5"/>
  <c r="I112" i="5"/>
  <c r="I111" i="5"/>
  <c r="I110" i="5"/>
  <c r="I110" i="1" s="1"/>
  <c r="I109" i="5"/>
  <c r="I108" i="5"/>
  <c r="I107" i="5"/>
  <c r="I106" i="5"/>
  <c r="J102" i="5"/>
  <c r="J95" i="5"/>
  <c r="M94" i="5"/>
  <c r="M93" i="5"/>
  <c r="M92" i="5"/>
  <c r="M95" i="5" s="1"/>
  <c r="M91" i="5"/>
  <c r="M90" i="5"/>
  <c r="J87" i="5"/>
  <c r="I73" i="5"/>
  <c r="G63" i="5"/>
  <c r="I74" i="5" s="1"/>
  <c r="R58" i="5"/>
  <c r="P58" i="5"/>
  <c r="R57" i="5"/>
  <c r="P57" i="5"/>
  <c r="R55" i="5"/>
  <c r="I55" i="5"/>
  <c r="F9" i="5"/>
  <c r="F61" i="5" s="1"/>
  <c r="G7" i="5"/>
  <c r="G6" i="5"/>
  <c r="G5" i="5"/>
  <c r="G4" i="5"/>
  <c r="G3" i="5"/>
  <c r="G2" i="5"/>
  <c r="G9" i="5" s="1"/>
  <c r="I194" i="4"/>
  <c r="I193" i="4"/>
  <c r="I192" i="4"/>
  <c r="I191" i="4"/>
  <c r="I190" i="4"/>
  <c r="I189" i="4"/>
  <c r="I188" i="4"/>
  <c r="I187" i="4"/>
  <c r="I186" i="4"/>
  <c r="I185" i="4"/>
  <c r="I184" i="4"/>
  <c r="I183" i="4"/>
  <c r="S169" i="4"/>
  <c r="S168" i="4"/>
  <c r="S167" i="4"/>
  <c r="S166" i="4"/>
  <c r="S165" i="4"/>
  <c r="S164" i="4"/>
  <c r="S163" i="4"/>
  <c r="S162" i="4"/>
  <c r="S161" i="4"/>
  <c r="S160" i="4"/>
  <c r="S159" i="4"/>
  <c r="S158" i="4"/>
  <c r="S157" i="4"/>
  <c r="S155" i="4"/>
  <c r="S154" i="4"/>
  <c r="S153" i="4"/>
  <c r="S152" i="4"/>
  <c r="I152" i="4"/>
  <c r="S151" i="4"/>
  <c r="I151" i="4"/>
  <c r="S150" i="4"/>
  <c r="I150" i="4"/>
  <c r="S149" i="4"/>
  <c r="I149" i="4"/>
  <c r="S148" i="4"/>
  <c r="I148" i="4"/>
  <c r="S147" i="4"/>
  <c r="I147" i="4"/>
  <c r="S146" i="4"/>
  <c r="I146" i="4"/>
  <c r="S145" i="4"/>
  <c r="I145" i="4"/>
  <c r="S144" i="4"/>
  <c r="I144" i="4"/>
  <c r="S143" i="4"/>
  <c r="I143" i="4"/>
  <c r="S142" i="4"/>
  <c r="I142" i="4"/>
  <c r="S141" i="4"/>
  <c r="I141" i="4"/>
  <c r="S140" i="4"/>
  <c r="I116" i="4"/>
  <c r="I115" i="4"/>
  <c r="I114" i="4"/>
  <c r="I113" i="4"/>
  <c r="I112" i="4"/>
  <c r="I111" i="4"/>
  <c r="I110" i="4"/>
  <c r="I109" i="4"/>
  <c r="I108" i="4"/>
  <c r="I107" i="4"/>
  <c r="I106" i="4"/>
  <c r="J102" i="4"/>
  <c r="J95" i="4"/>
  <c r="M94" i="4"/>
  <c r="M93" i="4"/>
  <c r="M92" i="4"/>
  <c r="M95" i="4" s="1"/>
  <c r="M91" i="4"/>
  <c r="M90" i="4"/>
  <c r="J87" i="4"/>
  <c r="I73" i="4"/>
  <c r="G63" i="4"/>
  <c r="I105" i="4" s="1"/>
  <c r="R58" i="4"/>
  <c r="P58" i="4"/>
  <c r="R57" i="4"/>
  <c r="P57" i="4"/>
  <c r="R55" i="4"/>
  <c r="I55" i="4"/>
  <c r="F9" i="4"/>
  <c r="F61" i="4" s="1"/>
  <c r="G7" i="4"/>
  <c r="G6" i="4"/>
  <c r="G5" i="4"/>
  <c r="G4" i="4"/>
  <c r="G3" i="4"/>
  <c r="G2" i="4"/>
  <c r="I105" i="5" l="1"/>
  <c r="J119" i="5" s="1"/>
  <c r="I75" i="5"/>
  <c r="J119" i="4"/>
  <c r="I74" i="4"/>
  <c r="I75" i="4" s="1"/>
  <c r="F58" i="5"/>
  <c r="G9" i="4"/>
  <c r="F58" i="4"/>
  <c r="G11" i="5"/>
  <c r="I9" i="5"/>
  <c r="F25" i="5"/>
  <c r="F28" i="5"/>
  <c r="F31" i="5"/>
  <c r="F34" i="5"/>
  <c r="F37" i="5"/>
  <c r="F40" i="5"/>
  <c r="F43" i="5"/>
  <c r="F46" i="5"/>
  <c r="F49" i="5"/>
  <c r="F52" i="5"/>
  <c r="F55" i="5"/>
  <c r="G11" i="4"/>
  <c r="I9" i="4"/>
  <c r="F25" i="4"/>
  <c r="F28" i="4"/>
  <c r="F31" i="4"/>
  <c r="F34" i="4"/>
  <c r="F37" i="4"/>
  <c r="F40" i="4"/>
  <c r="F43" i="4"/>
  <c r="F46" i="4"/>
  <c r="F49" i="4"/>
  <c r="F52" i="4"/>
  <c r="F55" i="4"/>
  <c r="I194" i="1"/>
  <c r="I193" i="1"/>
  <c r="I192" i="1"/>
  <c r="I191" i="1"/>
  <c r="I190" i="1"/>
  <c r="I189" i="1"/>
  <c r="I188" i="1"/>
  <c r="I187" i="1"/>
  <c r="I186" i="1"/>
  <c r="I185" i="1"/>
  <c r="I184" i="1"/>
  <c r="I183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5" i="1"/>
  <c r="S154" i="1"/>
  <c r="S153" i="1"/>
  <c r="S152" i="1"/>
  <c r="I152" i="1"/>
  <c r="S151" i="1"/>
  <c r="I151" i="1"/>
  <c r="S150" i="1"/>
  <c r="I150" i="1"/>
  <c r="S149" i="1"/>
  <c r="I149" i="1"/>
  <c r="S148" i="1"/>
  <c r="I148" i="1"/>
  <c r="S147" i="1"/>
  <c r="I147" i="1"/>
  <c r="S146" i="1"/>
  <c r="I146" i="1"/>
  <c r="S145" i="1"/>
  <c r="I145" i="1"/>
  <c r="S144" i="1"/>
  <c r="I144" i="1"/>
  <c r="S143" i="1"/>
  <c r="I143" i="1"/>
  <c r="S142" i="1"/>
  <c r="I142" i="1"/>
  <c r="S141" i="1"/>
  <c r="I141" i="1"/>
  <c r="S140" i="1"/>
  <c r="J102" i="1"/>
  <c r="J95" i="1"/>
  <c r="M94" i="1"/>
  <c r="M93" i="1"/>
  <c r="M92" i="1"/>
  <c r="M91" i="1"/>
  <c r="M90" i="1"/>
  <c r="J87" i="1"/>
  <c r="I73" i="1"/>
  <c r="G63" i="1"/>
  <c r="R58" i="1"/>
  <c r="P58" i="1"/>
  <c r="R57" i="1"/>
  <c r="P57" i="1"/>
  <c r="R55" i="1"/>
  <c r="F9" i="1"/>
  <c r="F61" i="1" s="1"/>
  <c r="G7" i="1"/>
  <c r="G6" i="1"/>
  <c r="G5" i="1"/>
  <c r="G4" i="1"/>
  <c r="G3" i="1"/>
  <c r="G2" i="1"/>
  <c r="I105" i="1" l="1"/>
  <c r="J119" i="1" s="1"/>
  <c r="L61" i="5"/>
  <c r="H61" i="5" s="1"/>
  <c r="I61" i="5" s="1"/>
  <c r="L52" i="5"/>
  <c r="H52" i="5" s="1"/>
  <c r="I52" i="5" s="1"/>
  <c r="L49" i="5"/>
  <c r="H49" i="5" s="1"/>
  <c r="I49" i="5" s="1"/>
  <c r="L46" i="5"/>
  <c r="H46" i="5" s="1"/>
  <c r="I46" i="5" s="1"/>
  <c r="L43" i="5"/>
  <c r="H43" i="5" s="1"/>
  <c r="I43" i="5" s="1"/>
  <c r="L40" i="5"/>
  <c r="H40" i="5" s="1"/>
  <c r="I40" i="5" s="1"/>
  <c r="L37" i="5"/>
  <c r="H37" i="5" s="1"/>
  <c r="I37" i="5" s="1"/>
  <c r="L34" i="5"/>
  <c r="H34" i="5" s="1"/>
  <c r="I34" i="5" s="1"/>
  <c r="L31" i="5"/>
  <c r="H31" i="5" s="1"/>
  <c r="I31" i="5" s="1"/>
  <c r="L28" i="5"/>
  <c r="H28" i="5" s="1"/>
  <c r="I28" i="5" s="1"/>
  <c r="L25" i="5"/>
  <c r="H25" i="5" s="1"/>
  <c r="I25" i="5" s="1"/>
  <c r="L55" i="5"/>
  <c r="L58" i="5"/>
  <c r="H58" i="5" s="1"/>
  <c r="I58" i="5" s="1"/>
  <c r="I68" i="5" s="1"/>
  <c r="L61" i="4"/>
  <c r="H61" i="4" s="1"/>
  <c r="I61" i="4" s="1"/>
  <c r="L52" i="4"/>
  <c r="H52" i="4" s="1"/>
  <c r="I52" i="4" s="1"/>
  <c r="L49" i="4"/>
  <c r="H49" i="4" s="1"/>
  <c r="I49" i="4" s="1"/>
  <c r="L46" i="4"/>
  <c r="H46" i="4" s="1"/>
  <c r="I46" i="4" s="1"/>
  <c r="L43" i="4"/>
  <c r="H43" i="4" s="1"/>
  <c r="I43" i="4" s="1"/>
  <c r="L40" i="4"/>
  <c r="H40" i="4" s="1"/>
  <c r="I40" i="4" s="1"/>
  <c r="L37" i="4"/>
  <c r="H37" i="4" s="1"/>
  <c r="I37" i="4" s="1"/>
  <c r="L34" i="4"/>
  <c r="H34" i="4" s="1"/>
  <c r="I34" i="4" s="1"/>
  <c r="L31" i="4"/>
  <c r="H31" i="4" s="1"/>
  <c r="I31" i="4" s="1"/>
  <c r="L28" i="4"/>
  <c r="H28" i="4" s="1"/>
  <c r="I28" i="4" s="1"/>
  <c r="L25" i="4"/>
  <c r="H25" i="4" s="1"/>
  <c r="I25" i="4" s="1"/>
  <c r="L55" i="4"/>
  <c r="L58" i="4"/>
  <c r="H58" i="4" s="1"/>
  <c r="I58" i="4" s="1"/>
  <c r="I68" i="4" s="1"/>
  <c r="I74" i="1"/>
  <c r="I75" i="1" s="1"/>
  <c r="F31" i="1"/>
  <c r="F37" i="1"/>
  <c r="F43" i="1"/>
  <c r="F55" i="1"/>
  <c r="F58" i="1"/>
  <c r="G9" i="1"/>
  <c r="G11" i="1" s="1"/>
  <c r="M95" i="1"/>
  <c r="F25" i="1"/>
  <c r="F49" i="1"/>
  <c r="F28" i="1"/>
  <c r="F34" i="1"/>
  <c r="F40" i="1"/>
  <c r="F46" i="1"/>
  <c r="F52" i="1"/>
  <c r="M63" i="5" l="1"/>
  <c r="I69" i="5" s="1"/>
  <c r="I70" i="5" s="1"/>
  <c r="I63" i="5"/>
  <c r="M63" i="4"/>
  <c r="I69" i="4" s="1"/>
  <c r="I70" i="4" s="1"/>
  <c r="I63" i="4"/>
  <c r="I9" i="1"/>
  <c r="L28" i="1" s="1"/>
  <c r="H28" i="1" s="1"/>
  <c r="I28" i="1" s="1"/>
  <c r="J77" i="5" l="1"/>
  <c r="J77" i="4"/>
  <c r="L25" i="1"/>
  <c r="H25" i="1" s="1"/>
  <c r="I25" i="1" s="1"/>
  <c r="L49" i="1"/>
  <c r="H49" i="1" s="1"/>
  <c r="I49" i="1" s="1"/>
  <c r="L58" i="1"/>
  <c r="H58" i="1" s="1"/>
  <c r="I58" i="1" s="1"/>
  <c r="L31" i="1"/>
  <c r="H31" i="1" s="1"/>
  <c r="I31" i="1" s="1"/>
  <c r="L46" i="1"/>
  <c r="H46" i="1" s="1"/>
  <c r="I46" i="1" s="1"/>
  <c r="L55" i="1"/>
  <c r="I55" i="1" s="1"/>
  <c r="L37" i="1"/>
  <c r="L52" i="1"/>
  <c r="H52" i="1" s="1"/>
  <c r="I52" i="1" s="1"/>
  <c r="L61" i="1"/>
  <c r="H61" i="1" s="1"/>
  <c r="I61" i="1" s="1"/>
  <c r="L34" i="1"/>
  <c r="H34" i="1" s="1"/>
  <c r="I34" i="1" s="1"/>
  <c r="L43" i="1"/>
  <c r="H43" i="1" s="1"/>
  <c r="I43" i="1" s="1"/>
  <c r="L40" i="1"/>
  <c r="H40" i="1" s="1"/>
  <c r="I40" i="1" s="1"/>
  <c r="J121" i="5" l="1"/>
  <c r="G123" i="5"/>
  <c r="J123" i="5" s="1"/>
  <c r="J121" i="4"/>
  <c r="G123" i="4"/>
  <c r="J123" i="4" s="1"/>
  <c r="H37" i="1"/>
  <c r="I37" i="1" s="1"/>
  <c r="M63" i="1" s="1"/>
  <c r="I69" i="1" s="1"/>
  <c r="I68" i="1"/>
  <c r="J125" i="5" l="1"/>
  <c r="M121" i="5"/>
  <c r="J125" i="4"/>
  <c r="M121" i="4"/>
  <c r="I63" i="1"/>
  <c r="I70" i="1"/>
  <c r="J77" i="1" l="1"/>
  <c r="J121" i="1" s="1"/>
  <c r="M121" i="1" s="1"/>
  <c r="G123" i="1" l="1"/>
  <c r="J123" i="1" s="1"/>
  <c r="J125" i="1" s="1"/>
</calcChain>
</file>

<file path=xl/sharedStrings.xml><?xml version="1.0" encoding="utf-8"?>
<sst xmlns="http://schemas.openxmlformats.org/spreadsheetml/2006/main" count="807" uniqueCount="199">
  <si>
    <t>professional esc:</t>
  </si>
  <si>
    <t>9/1/16 -08/31/17</t>
  </si>
  <si>
    <t>9/1/17 -08/31/18</t>
  </si>
  <si>
    <t>9/1/18 -08/31/19</t>
  </si>
  <si>
    <t>9/1/19 -08/31/20</t>
  </si>
  <si>
    <t>Total months</t>
  </si>
  <si>
    <t>Ave pro esc</t>
  </si>
  <si>
    <t>NOTE: IF THIS SHEET USED, YOU WILL NEED TO FIX LINKS TO ROUTING, ETC.</t>
  </si>
  <si>
    <t>Remember human subject forms are required more often than you might think</t>
  </si>
  <si>
    <t>ESTIMATED BUDGET FOR THE TEXAS A&amp;M TRANSPORTATION INSTITUTE</t>
  </si>
  <si>
    <t>Title:</t>
  </si>
  <si>
    <t>Sponsor:</t>
  </si>
  <si>
    <t xml:space="preserve">Proposed Budget Period: </t>
  </si>
  <si>
    <t>to</t>
  </si>
  <si>
    <t>1.</t>
  </si>
  <si>
    <t>DIRECT LABOR</t>
  </si>
  <si>
    <t>% Effort</t>
  </si>
  <si>
    <t>Est. Hours</t>
  </si>
  <si>
    <t>Rate/Hour</t>
  </si>
  <si>
    <t>Est Cost</t>
  </si>
  <si>
    <t>Est Total Cost</t>
  </si>
  <si>
    <t>a.</t>
  </si>
  <si>
    <t>Salaries and Wages</t>
  </si>
  <si>
    <t>Insert Hourly</t>
  </si>
  <si>
    <t>Division Head / Research Engineer</t>
  </si>
  <si>
    <t>Rate Here</t>
  </si>
  <si>
    <t>Escalated Rate</t>
  </si>
  <si>
    <t>Josias Zietsman</t>
  </si>
  <si>
    <t>Program Manager / Associate Research Engineer</t>
  </si>
  <si>
    <t>Reza Farzaneh</t>
  </si>
  <si>
    <t>Assistant Research Engineer</t>
  </si>
  <si>
    <t>Tara Ramani</t>
  </si>
  <si>
    <t>Assistant Research Scientist</t>
  </si>
  <si>
    <t>Research Specialist</t>
  </si>
  <si>
    <t>Jeremy Johnson</t>
  </si>
  <si>
    <t>Associate Research Scientist</t>
  </si>
  <si>
    <t>Andrew Birt</t>
  </si>
  <si>
    <t>Suriya Vallamsundar</t>
  </si>
  <si>
    <t>Business Coordinator III</t>
  </si>
  <si>
    <t>* All Materials proposals must included clerical. Materials PIs must contact</t>
  </si>
  <si>
    <t>Kristi Holstead</t>
  </si>
  <si>
    <t>Andrew Wimsatt if clerical is not budgeted.</t>
  </si>
  <si>
    <t>Graduate Research Asst. (Ph.D)</t>
  </si>
  <si>
    <t>no tuition  rate/hour</t>
  </si>
  <si>
    <t>tuition rate/hour</t>
  </si>
  <si>
    <t>SWUTC (tuition pd by AI)</t>
  </si>
  <si>
    <t>to be named</t>
  </si>
  <si>
    <t>PhD</t>
  </si>
  <si>
    <t xml:space="preserve">  + tuition</t>
  </si>
  <si>
    <t>Graduate Research Asst. (Masters)</t>
  </si>
  <si>
    <t>MS</t>
  </si>
  <si>
    <t>ME</t>
  </si>
  <si>
    <t>Undergraduate Student</t>
  </si>
  <si>
    <t>To be named</t>
  </si>
  <si>
    <t>Subtotal Hours / Salaries</t>
  </si>
  <si>
    <t>b.</t>
  </si>
  <si>
    <t>Employee Fringe Benefits</t>
  </si>
  <si>
    <t>Fringe</t>
  </si>
  <si>
    <t>(Estimated @ 18% and 2.7% of direct labor)</t>
  </si>
  <si>
    <t>Students</t>
  </si>
  <si>
    <t>Staff</t>
  </si>
  <si>
    <t>Students @ 2.7% of direct labor</t>
  </si>
  <si>
    <t>Staff @ 18% of direct labor</t>
  </si>
  <si>
    <t>Subtotal Fringe Benefits</t>
  </si>
  <si>
    <t>c.</t>
  </si>
  <si>
    <t>Institutional Medical Insurance Cost</t>
  </si>
  <si>
    <t>Medical</t>
  </si>
  <si>
    <t>Graduate Student ($150/person/month, by level of effort)</t>
  </si>
  <si>
    <t>Staff ($647/person/month, by level of effort)</t>
  </si>
  <si>
    <t>Subtotal Medical Insurance Cost</t>
  </si>
  <si>
    <t>Total Direct Labor Costs (a+b+c)</t>
  </si>
  <si>
    <t>2.</t>
  </si>
  <si>
    <t>EQUIPMENT</t>
  </si>
  <si>
    <t>3.</t>
  </si>
  <si>
    <t>TRAVEL</t>
  </si>
  <si>
    <t>Per Diem Link</t>
  </si>
  <si>
    <t>For trip from College Station, TX to ?</t>
  </si>
  <si>
    <t>Meals are calculated at 75% first and last day of travel, for example: 1 trip x 1 person x 2 days @ $71, use formula: =1*1*2*(71*0.75), for a total of $106.50.</t>
  </si>
  <si>
    <t>Rental Car: 2 days @ $50/day</t>
  </si>
  <si>
    <t>d.</t>
  </si>
  <si>
    <t>Total Travel</t>
  </si>
  <si>
    <t>4.</t>
  </si>
  <si>
    <t xml:space="preserve">SUBCONTRACTS </t>
  </si>
  <si>
    <t>Insert Subcontractor Name</t>
  </si>
  <si>
    <t>e.</t>
  </si>
  <si>
    <t>Total Subcontracts</t>
  </si>
  <si>
    <t>5.</t>
  </si>
  <si>
    <t>DIRECT MATERIALS</t>
  </si>
  <si>
    <t xml:space="preserve">Research Supplies </t>
  </si>
  <si>
    <t>Participant Subject Payments</t>
  </si>
  <si>
    <t>Materials for Prep of Test Vehicle</t>
  </si>
  <si>
    <t>Materials for Repair of Test Article</t>
  </si>
  <si>
    <t>Total Direct Materials</t>
  </si>
  <si>
    <t>6.</t>
  </si>
  <si>
    <t>OTHER DIRECT COSTS</t>
  </si>
  <si>
    <t>Current Service Center Rate Sheet</t>
  </si>
  <si>
    <t>Computer Services @ $225/staff-month</t>
  </si>
  <si>
    <t>Environmental &amp; Emissions Research Facility (270339)</t>
  </si>
  <si>
    <t>days @</t>
  </si>
  <si>
    <t>AVL PM PEMS Service Center (270333)</t>
  </si>
  <si>
    <t>ECOSTAR Gaseous PEMS Service Center (270336)</t>
  </si>
  <si>
    <t>Heavy Duty Class 8B Test Truck Service Center (270338)</t>
  </si>
  <si>
    <t>f.</t>
  </si>
  <si>
    <t>Ambient Monitoring System Service Center (270334)</t>
  </si>
  <si>
    <t>g.</t>
  </si>
  <si>
    <t>Chassis Dynamometer Service Center (270345)</t>
  </si>
  <si>
    <t>h.</t>
  </si>
  <si>
    <t>Surrogate Vehicle Testing</t>
  </si>
  <si>
    <t>tests  @</t>
  </si>
  <si>
    <t>i.</t>
  </si>
  <si>
    <t>Computer Simulation Computation</t>
  </si>
  <si>
    <t>hours @</t>
  </si>
  <si>
    <t>j.</t>
  </si>
  <si>
    <t>Crash Test Vehicle - 820 kg Passenger Car</t>
  </si>
  <si>
    <t>each  @</t>
  </si>
  <si>
    <t>k.</t>
  </si>
  <si>
    <t>Crash Test Vehicle - Pickup Truck-Quad Cab</t>
  </si>
  <si>
    <t>l.</t>
  </si>
  <si>
    <t>Tuition</t>
  </si>
  <si>
    <t>m.</t>
  </si>
  <si>
    <t>Reproduction</t>
  </si>
  <si>
    <t>n.</t>
  </si>
  <si>
    <t>Total Other Direct Costs</t>
  </si>
  <si>
    <t>7.</t>
  </si>
  <si>
    <t>TOTAL DIRECT COST</t>
  </si>
  <si>
    <t>8.</t>
  </si>
  <si>
    <t>base=</t>
  </si>
  <si>
    <t>9.</t>
  </si>
  <si>
    <t>TOTAL ESTIMATED COST</t>
  </si>
  <si>
    <t>BUDGET NOTES:</t>
  </si>
  <si>
    <t>All facilities and equipment necessary to accomplish the required work are available.</t>
  </si>
  <si>
    <t>The Texas A&amp;M University System serves people of all ages, regardless of socioeconomic level, race, color, sex, religion,</t>
  </si>
  <si>
    <t xml:space="preserve">   disability or national origin.</t>
  </si>
  <si>
    <t xml:space="preserve">1a. Clerical salaries are directly charged as the support required is significantly greater than the routine level of </t>
  </si>
  <si>
    <t xml:space="preserve">      services provided by  academic departments.</t>
  </si>
  <si>
    <t>3. Travel M&amp;IE is calculated at 75% on the first and last days of travel.</t>
  </si>
  <si>
    <t>6a. Computer equipment usage fee and network support services is an established rate and is not charged indirect.</t>
  </si>
  <si>
    <t>6a - 6l are established rates and not charged indirect.</t>
  </si>
  <si>
    <t>8 excludes 2, 4 each part above $25,000 and 6a - 6l.</t>
  </si>
  <si>
    <t>Video Operations</t>
  </si>
  <si>
    <t>Research Equipment &amp; Testing Facilities</t>
  </si>
  <si>
    <t xml:space="preserve">      Video Post Production</t>
  </si>
  <si>
    <t>Diesel Powered Probe</t>
  </si>
  <si>
    <t xml:space="preserve">      Location Shoot Operations</t>
  </si>
  <si>
    <t>XRD-Optical Microscope (OM)</t>
  </si>
  <si>
    <t xml:space="preserve">      Music Royalties (per minute)</t>
  </si>
  <si>
    <t>Overlay Tester</t>
  </si>
  <si>
    <t>tests @</t>
  </si>
  <si>
    <t xml:space="preserve">      Digital Media Production</t>
  </si>
  <si>
    <t>Falling Weight Calibration Center</t>
  </si>
  <si>
    <t>cals   @</t>
  </si>
  <si>
    <t xml:space="preserve">      Video Production Specialists</t>
  </si>
  <si>
    <t>Conductivity Meter</t>
  </si>
  <si>
    <t>samples @</t>
  </si>
  <si>
    <t xml:space="preserve">      Photographic Equipment</t>
  </si>
  <si>
    <t>Video Equipment</t>
  </si>
  <si>
    <t xml:space="preserve">      Photographer</t>
  </si>
  <si>
    <t>Material Testing System: Contract Research</t>
  </si>
  <si>
    <t xml:space="preserve">      Graphic Design Services - sponsored projects</t>
  </si>
  <si>
    <t>Soil Drilling &amp; Testing:  Density Testing</t>
  </si>
  <si>
    <t xml:space="preserve">      Graphic Design Services - TAMU/System Dept projects</t>
  </si>
  <si>
    <t>Soil Drilling &amp; Testing:  Drilling SYSTEM</t>
  </si>
  <si>
    <t>days  @</t>
  </si>
  <si>
    <t xml:space="preserve">      Graphic Presentation Services</t>
  </si>
  <si>
    <t>Soil Drilling &amp; Testing:  Conditioner Box</t>
  </si>
  <si>
    <t xml:space="preserve">      Video Effects and DVD Production</t>
  </si>
  <si>
    <t>Soil Drilling &amp; Testing:  Data System</t>
  </si>
  <si>
    <t>UTM 25 Servo Hydraulic Testing System</t>
  </si>
  <si>
    <t>Capacitance-Based Pavement Density Systems</t>
  </si>
  <si>
    <t>Driving Simulator</t>
  </si>
  <si>
    <t>TTI Rail Tunnel</t>
  </si>
  <si>
    <t>Highlander Research Vehicle</t>
  </si>
  <si>
    <t>Petrographic Microscope Analysis</t>
  </si>
  <si>
    <t>TTI Model &amp; Machining Ctr-w/Machinest</t>
  </si>
  <si>
    <t>TTI Model &amp; Machining Ctr-w/o Machinest</t>
  </si>
  <si>
    <t>TTI Model &amp; Machining Non-Shop Related Work</t>
  </si>
  <si>
    <t>Ground Penetrating Radar</t>
  </si>
  <si>
    <t>Tractor/Forklift</t>
  </si>
  <si>
    <t>Inertial Profiler</t>
  </si>
  <si>
    <t>Dynamic Shear Rheometer</t>
  </si>
  <si>
    <t>SHRP Bending Beam Rheometer</t>
  </si>
  <si>
    <t>Advanced Soils &amp; Aggregates Lab</t>
  </si>
  <si>
    <t>Auto Asphalt Pavement Analyzer</t>
  </si>
  <si>
    <t>Erosion Function Apparatus Testing (basic testing)</t>
  </si>
  <si>
    <t>Erosion Function Apparatus Testing (salt water)</t>
  </si>
  <si>
    <t>INDIRECT COST @ 48.5% MTDC</t>
  </si>
  <si>
    <t>Madhusudhan Venugopal</t>
  </si>
  <si>
    <t>Bob Hutch</t>
  </si>
  <si>
    <t>9/1/20 -08/31/21</t>
  </si>
  <si>
    <t>9/1/21 -08/31/22</t>
  </si>
  <si>
    <t>Adam Mayer</t>
  </si>
  <si>
    <t>TITLE</t>
  </si>
  <si>
    <t>Lodging: 1 trip x 2 people x 4 nights x $91/person/night</t>
  </si>
  <si>
    <t>Meals: 1 trip x 2 people x 4.5 days x $51/person/day</t>
  </si>
  <si>
    <t>Mileage (@ $0.535 cents/mile)</t>
  </si>
  <si>
    <t>Mileage (2000 miles @ $0.535 cents/mile)</t>
  </si>
  <si>
    <t>Mileage (325 miles @ $0.535 cents/mile)</t>
  </si>
  <si>
    <t xml:space="preserve">TTI SRPA Proposal No: </t>
  </si>
  <si>
    <t xml:space="preserve">Maestro Proposal No: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</si>
</sst>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000"/>
    <numFmt numFmtId="165" formatCode="0.0%"/>
    <numFmt numFmtId="166" formatCode="&quot;$&quot;#,##0\ ;\(&quot;$&quot;#,##0\)"/>
  </numFmts>
  <fonts count="33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indexed="17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2"/>
      <color indexed="10"/>
      <name val="Arial"/>
      <family val="2"/>
    </font>
    <font>
      <b/>
      <sz val="12"/>
      <color indexed="56"/>
      <name val="Arial"/>
      <family val="2"/>
    </font>
    <font>
      <b/>
      <sz val="12"/>
      <color indexed="56"/>
      <name val="Times New Roman"/>
      <family val="1"/>
    </font>
    <font>
      <sz val="10"/>
      <color indexed="10"/>
      <name val="Times New Roman"/>
      <family val="1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u/>
      <sz val="10"/>
      <color indexed="8"/>
      <name val="Arial"/>
      <family val="2"/>
    </font>
    <font>
      <u val="singleAccounting"/>
      <sz val="10"/>
      <color indexed="8"/>
      <name val="Arial"/>
      <family val="2"/>
    </font>
    <font>
      <u/>
      <sz val="10"/>
      <color theme="10"/>
      <name val="MS Sans Serif"/>
      <family val="2"/>
    </font>
    <font>
      <u/>
      <sz val="10"/>
      <name val="Arial"/>
      <family val="2"/>
    </font>
    <font>
      <b/>
      <sz val="10"/>
      <color indexed="10"/>
      <name val="Times New Roman"/>
      <family val="1"/>
    </font>
    <font>
      <b/>
      <sz val="10"/>
      <color indexed="10"/>
      <name val="Arial"/>
      <family val="2"/>
    </font>
    <font>
      <b/>
      <u val="singleAccounting"/>
      <sz val="10"/>
      <color indexed="8"/>
      <name val="Arial"/>
      <family val="2"/>
    </font>
    <font>
      <b/>
      <u val="doubleAccounting"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17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Times New Roman"/>
      <family val="1"/>
    </font>
    <font>
      <u/>
      <sz val="10"/>
      <color indexed="12"/>
      <name val="MS Sans Serif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indexed="64"/>
      </top>
      <bottom/>
      <diagonal/>
    </border>
  </borders>
  <cellStyleXfs count="76">
    <xf numFmtId="0" fontId="0" fillId="0" borderId="0"/>
    <xf numFmtId="40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1" fontId="2" fillId="0" borderId="0"/>
    <xf numFmtId="0" fontId="5" fillId="0" borderId="0"/>
    <xf numFmtId="0" fontId="6" fillId="0" borderId="0"/>
    <xf numFmtId="1" fontId="2" fillId="0" borderId="0"/>
    <xf numFmtId="0" fontId="6" fillId="0" borderId="0"/>
    <xf numFmtId="0" fontId="17" fillId="0" borderId="0" applyNumberFormat="0" applyFill="0" applyBorder="0" applyAlignment="0" applyProtection="0">
      <alignment vertical="top"/>
      <protection locked="0"/>
    </xf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3" fontId="2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8" fontId="6" fillId="0" borderId="0" applyFont="0" applyFill="0" applyBorder="0" applyAlignment="0" applyProtection="0"/>
    <xf numFmtId="8" fontId="6" fillId="0" borderId="0" applyFont="0" applyFill="0" applyBorder="0" applyAlignment="0" applyProtection="0"/>
    <xf numFmtId="16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2" fontId="25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32" fillId="0" borderId="0"/>
    <xf numFmtId="0" fontId="6" fillId="0" borderId="0"/>
    <xf numFmtId="0" fontId="1" fillId="0" borderId="0"/>
    <xf numFmtId="0" fontId="2" fillId="0" borderId="0"/>
    <xf numFmtId="0" fontId="1" fillId="0" borderId="0"/>
    <xf numFmtId="0" fontId="6" fillId="0" borderId="0"/>
    <xf numFmtId="1" fontId="2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2" fillId="0" borderId="0"/>
    <xf numFmtId="1" fontId="2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5" fillId="0" borderId="1" applyNumberFormat="0" applyFont="0" applyFill="0" applyAlignment="0" applyProtection="0"/>
  </cellStyleXfs>
  <cellXfs count="83">
    <xf numFmtId="0" fontId="0" fillId="0" borderId="0" xfId="0"/>
    <xf numFmtId="1" fontId="3" fillId="0" borderId="0" xfId="3" applyFont="1"/>
    <xf numFmtId="1" fontId="4" fillId="0" borderId="0" xfId="3" applyFont="1"/>
    <xf numFmtId="0" fontId="5" fillId="0" borderId="0" xfId="4" applyFont="1"/>
    <xf numFmtId="1" fontId="4" fillId="0" borderId="0" xfId="3" applyFont="1" applyFill="1"/>
    <xf numFmtId="0" fontId="5" fillId="0" borderId="0" xfId="5" applyFont="1" applyFill="1"/>
    <xf numFmtId="0" fontId="4" fillId="0" borderId="0" xfId="3" applyNumberFormat="1" applyFont="1" applyFill="1"/>
    <xf numFmtId="164" fontId="4" fillId="0" borderId="0" xfId="3" applyNumberFormat="1" applyFont="1" applyFill="1"/>
    <xf numFmtId="1" fontId="7" fillId="2" borderId="0" xfId="3" applyFont="1" applyFill="1"/>
    <xf numFmtId="1" fontId="8" fillId="2" borderId="0" xfId="3" applyFont="1" applyFill="1"/>
    <xf numFmtId="1" fontId="9" fillId="2" borderId="0" xfId="3" applyFont="1" applyFill="1"/>
    <xf numFmtId="1" fontId="10" fillId="0" borderId="0" xfId="3" applyFont="1"/>
    <xf numFmtId="1" fontId="11" fillId="3" borderId="0" xfId="3" applyFont="1" applyFill="1" applyAlignment="1">
      <alignment horizontal="center"/>
    </xf>
    <xf numFmtId="1" fontId="2" fillId="0" borderId="0" xfId="3"/>
    <xf numFmtId="1" fontId="12" fillId="3" borderId="0" xfId="3" applyFont="1" applyFill="1"/>
    <xf numFmtId="1" fontId="4" fillId="3" borderId="0" xfId="3" applyFont="1" applyFill="1"/>
    <xf numFmtId="1" fontId="11" fillId="3" borderId="0" xfId="3" applyFont="1" applyFill="1"/>
    <xf numFmtId="1" fontId="13" fillId="3" borderId="0" xfId="6" applyNumberFormat="1" applyFont="1" applyFill="1" applyAlignment="1">
      <alignment horizontal="right"/>
    </xf>
    <xf numFmtId="1" fontId="12" fillId="3" borderId="0" xfId="3" applyFont="1" applyFill="1" applyAlignment="1">
      <alignment horizontal="right"/>
    </xf>
    <xf numFmtId="1" fontId="13" fillId="0" borderId="0" xfId="3" applyFont="1" applyAlignment="1">
      <alignment horizontal="right"/>
    </xf>
    <xf numFmtId="0" fontId="3" fillId="0" borderId="0" xfId="3" applyNumberFormat="1" applyFont="1"/>
    <xf numFmtId="14" fontId="12" fillId="3" borderId="0" xfId="3" applyNumberFormat="1" applyFont="1" applyFill="1" applyAlignment="1">
      <alignment horizontal="right"/>
    </xf>
    <xf numFmtId="1" fontId="4" fillId="3" borderId="0" xfId="3" applyFont="1" applyFill="1" applyAlignment="1">
      <alignment horizontal="center"/>
    </xf>
    <xf numFmtId="14" fontId="12" fillId="3" borderId="0" xfId="3" applyNumberFormat="1" applyFont="1" applyFill="1"/>
    <xf numFmtId="49" fontId="12" fillId="3" borderId="0" xfId="3" applyNumberFormat="1" applyFont="1" applyFill="1"/>
    <xf numFmtId="41" fontId="4" fillId="3" borderId="0" xfId="3" applyNumberFormat="1" applyFont="1" applyFill="1"/>
    <xf numFmtId="1" fontId="14" fillId="3" borderId="0" xfId="3" applyFont="1" applyFill="1" applyAlignment="1">
      <alignment horizontal="right"/>
    </xf>
    <xf numFmtId="41" fontId="14" fillId="3" borderId="0" xfId="3" applyNumberFormat="1" applyFont="1" applyFill="1" applyAlignment="1">
      <alignment horizontal="right"/>
    </xf>
    <xf numFmtId="41" fontId="13" fillId="4" borderId="0" xfId="3" applyNumberFormat="1" applyFont="1" applyFill="1" applyAlignment="1">
      <alignment horizontal="center"/>
    </xf>
    <xf numFmtId="49" fontId="4" fillId="3" borderId="0" xfId="3" applyNumberFormat="1" applyFont="1" applyFill="1"/>
    <xf numFmtId="1" fontId="13" fillId="4" borderId="0" xfId="6" applyNumberFormat="1" applyFont="1" applyFill="1" applyAlignment="1">
      <alignment horizontal="center"/>
    </xf>
    <xf numFmtId="1" fontId="13" fillId="4" borderId="0" xfId="6" applyNumberFormat="1" applyFont="1" applyFill="1"/>
    <xf numFmtId="10" fontId="4" fillId="3" borderId="0" xfId="3" applyNumberFormat="1" applyFont="1" applyFill="1"/>
    <xf numFmtId="2" fontId="4" fillId="3" borderId="0" xfId="3" applyNumberFormat="1" applyFont="1" applyFill="1"/>
    <xf numFmtId="2" fontId="5" fillId="0" borderId="0" xfId="3" applyNumberFormat="1" applyFont="1" applyFill="1"/>
    <xf numFmtId="1" fontId="10" fillId="0" borderId="0" xfId="3" applyFont="1" applyFill="1"/>
    <xf numFmtId="0" fontId="5" fillId="4" borderId="0" xfId="5" applyFont="1" applyFill="1"/>
    <xf numFmtId="0" fontId="6" fillId="4" borderId="0" xfId="5" applyFont="1" applyFill="1"/>
    <xf numFmtId="0" fontId="6" fillId="4" borderId="0" xfId="5" applyFont="1" applyFill="1" applyAlignment="1">
      <alignment horizontal="center"/>
    </xf>
    <xf numFmtId="1" fontId="2" fillId="4" borderId="0" xfId="6" applyFill="1"/>
    <xf numFmtId="0" fontId="2" fillId="0" borderId="0" xfId="7" applyFont="1"/>
    <xf numFmtId="0" fontId="2" fillId="0" borderId="0" xfId="7" applyFont="1" applyAlignment="1">
      <alignment horizontal="right"/>
    </xf>
    <xf numFmtId="2" fontId="2" fillId="0" borderId="0" xfId="0" applyNumberFormat="1" applyFont="1"/>
    <xf numFmtId="2" fontId="2" fillId="0" borderId="0" xfId="7" applyNumberFormat="1" applyFont="1"/>
    <xf numFmtId="0" fontId="4" fillId="0" borderId="0" xfId="7" applyFont="1"/>
    <xf numFmtId="8" fontId="5" fillId="0" borderId="0" xfId="2" applyFont="1"/>
    <xf numFmtId="1" fontId="15" fillId="3" borderId="0" xfId="3" applyFont="1" applyFill="1"/>
    <xf numFmtId="41" fontId="16" fillId="3" borderId="0" xfId="3" applyNumberFormat="1" applyFont="1" applyFill="1"/>
    <xf numFmtId="2" fontId="12" fillId="3" borderId="0" xfId="3" applyNumberFormat="1" applyFont="1" applyFill="1"/>
    <xf numFmtId="41" fontId="12" fillId="3" borderId="0" xfId="3" applyNumberFormat="1" applyFont="1" applyFill="1"/>
    <xf numFmtId="41" fontId="4" fillId="3" borderId="0" xfId="3" applyNumberFormat="1" applyFont="1" applyFill="1" applyAlignment="1">
      <alignment horizontal="right"/>
    </xf>
    <xf numFmtId="165" fontId="4" fillId="3" borderId="0" xfId="3" applyNumberFormat="1" applyFont="1" applyFill="1"/>
    <xf numFmtId="1" fontId="12" fillId="3" borderId="0" xfId="3" applyFont="1" applyFill="1" applyAlignment="1"/>
    <xf numFmtId="0" fontId="18" fillId="0" borderId="0" xfId="8" applyFont="1" applyAlignment="1" applyProtection="1"/>
    <xf numFmtId="1" fontId="3" fillId="6" borderId="0" xfId="3" applyFont="1" applyFill="1"/>
    <xf numFmtId="1" fontId="4" fillId="6" borderId="0" xfId="3" applyFont="1" applyFill="1"/>
    <xf numFmtId="41" fontId="4" fillId="6" borderId="0" xfId="3" applyNumberFormat="1" applyFont="1" applyFill="1"/>
    <xf numFmtId="1" fontId="19" fillId="6" borderId="0" xfId="3" applyFont="1" applyFill="1"/>
    <xf numFmtId="1" fontId="20" fillId="6" borderId="0" xfId="3" applyFont="1" applyFill="1"/>
    <xf numFmtId="6" fontId="4" fillId="3" borderId="0" xfId="2" applyNumberFormat="1" applyFont="1" applyFill="1"/>
    <xf numFmtId="8" fontId="4" fillId="3" borderId="0" xfId="2" applyNumberFormat="1" applyFont="1" applyFill="1"/>
    <xf numFmtId="41" fontId="21" fillId="3" borderId="0" xfId="3" applyNumberFormat="1" applyFont="1" applyFill="1"/>
    <xf numFmtId="38" fontId="4" fillId="3" borderId="0" xfId="1" applyNumberFormat="1" applyFont="1" applyFill="1" applyAlignment="1">
      <alignment horizontal="left"/>
    </xf>
    <xf numFmtId="41" fontId="22" fillId="3" borderId="0" xfId="3" applyNumberFormat="1" applyFont="1" applyFill="1"/>
    <xf numFmtId="49" fontId="12" fillId="7" borderId="0" xfId="3" applyNumberFormat="1" applyFont="1" applyFill="1"/>
    <xf numFmtId="1" fontId="4" fillId="7" borderId="0" xfId="3" applyFont="1" applyFill="1"/>
    <xf numFmtId="1" fontId="4" fillId="8" borderId="0" xfId="3" applyFont="1" applyFill="1"/>
    <xf numFmtId="49" fontId="23" fillId="7" borderId="0" xfId="3" applyNumberFormat="1" applyFont="1" applyFill="1"/>
    <xf numFmtId="1" fontId="23" fillId="7" borderId="0" xfId="3" applyFont="1" applyFill="1"/>
    <xf numFmtId="49" fontId="4" fillId="0" borderId="0" xfId="3" applyNumberFormat="1" applyFont="1"/>
    <xf numFmtId="1" fontId="20" fillId="9" borderId="0" xfId="3" applyFont="1" applyFill="1"/>
    <xf numFmtId="1" fontId="24" fillId="9" borderId="0" xfId="3" applyFont="1" applyFill="1"/>
    <xf numFmtId="49" fontId="3" fillId="0" borderId="0" xfId="3" applyNumberFormat="1" applyFont="1"/>
    <xf numFmtId="1" fontId="24" fillId="8" borderId="0" xfId="3" applyFont="1" applyFill="1"/>
    <xf numFmtId="1" fontId="24" fillId="0" borderId="0" xfId="3" applyFont="1"/>
    <xf numFmtId="2" fontId="4" fillId="0" borderId="0" xfId="3" applyNumberFormat="1" applyFont="1" applyFill="1"/>
    <xf numFmtId="1" fontId="11" fillId="3" borderId="0" xfId="3" applyFont="1" applyFill="1" applyAlignment="1">
      <alignment horizontal="center"/>
    </xf>
    <xf numFmtId="1" fontId="5" fillId="5" borderId="0" xfId="3" applyFont="1" applyFill="1" applyAlignment="1">
      <alignment horizontal="left" wrapText="1"/>
    </xf>
    <xf numFmtId="0" fontId="18" fillId="0" borderId="0" xfId="8" applyFont="1" applyAlignment="1" applyProtection="1">
      <alignment horizontal="left"/>
    </xf>
    <xf numFmtId="1" fontId="11" fillId="3" borderId="0" xfId="3" applyFont="1" applyFill="1" applyAlignment="1">
      <alignment horizontal="center"/>
    </xf>
    <xf numFmtId="1" fontId="12" fillId="3" borderId="0" xfId="3" applyFont="1" applyFill="1" applyAlignment="1">
      <alignment horizontal="left"/>
    </xf>
    <xf numFmtId="1" fontId="12" fillId="3" borderId="0" xfId="3" applyFont="1" applyFill="1" applyAlignment="1">
      <alignment horizontal="center"/>
    </xf>
    <xf numFmtId="41" fontId="4" fillId="3" borderId="0" xfId="3" applyNumberFormat="1" applyFont="1" applyFill="1" applyAlignment="1">
      <alignment horizontal="center"/>
    </xf>
  </cellXfs>
  <cellStyles count="76">
    <cellStyle name="Comma" xfId="1" builtinId="3"/>
    <cellStyle name="Comma 2" xfId="9"/>
    <cellStyle name="Comma 3" xfId="10"/>
    <cellStyle name="Comma0" xfId="11"/>
    <cellStyle name="Currency" xfId="2" builtinId="4"/>
    <cellStyle name="Currency 2" xfId="12"/>
    <cellStyle name="Currency 2 2" xfId="13"/>
    <cellStyle name="Currency 3" xfId="14"/>
    <cellStyle name="Currency 4" xfId="15"/>
    <cellStyle name="Currency0" xfId="16"/>
    <cellStyle name="Date" xfId="17"/>
    <cellStyle name="Fixed" xfId="18"/>
    <cellStyle name="Heading 1 2" xfId="19"/>
    <cellStyle name="Heading 1 3" xfId="20"/>
    <cellStyle name="Heading 2 2" xfId="21"/>
    <cellStyle name="Heading 2 3" xfId="22"/>
    <cellStyle name="Hyperlink" xfId="8" builtinId="8"/>
    <cellStyle name="Hyperlink 2" xfId="23"/>
    <cellStyle name="Hyperlink 2 2" xfId="24"/>
    <cellStyle name="Hyperlink 2 3" xfId="25"/>
    <cellStyle name="Hyperlink 3" xfId="26"/>
    <cellStyle name="Hyperlink 4" xfId="27"/>
    <cellStyle name="Normal" xfId="0" builtinId="0"/>
    <cellStyle name="Normal 10" xfId="28"/>
    <cellStyle name="Normal 2" xfId="29"/>
    <cellStyle name="Normal 3" xfId="5"/>
    <cellStyle name="Normal 3 2" xfId="30"/>
    <cellStyle name="Normal 3 3" xfId="31"/>
    <cellStyle name="Normal 3 3 2" xfId="32"/>
    <cellStyle name="Normal 3 3 3" xfId="33"/>
    <cellStyle name="Normal 3 4" xfId="34"/>
    <cellStyle name="Normal 3 4 2" xfId="35"/>
    <cellStyle name="Normal 3 5" xfId="36"/>
    <cellStyle name="Normal 3 6" xfId="37"/>
    <cellStyle name="Normal 3 7" xfId="38"/>
    <cellStyle name="Normal 4" xfId="39"/>
    <cellStyle name="Normal 5" xfId="40"/>
    <cellStyle name="Normal 5 2" xfId="41"/>
    <cellStyle name="Normal 6" xfId="42"/>
    <cellStyle name="Normal 6 2" xfId="43"/>
    <cellStyle name="Normal 6 2 2" xfId="44"/>
    <cellStyle name="Normal 6 2 2 2" xfId="45"/>
    <cellStyle name="Normal 6 2 2 2 2" xfId="46"/>
    <cellStyle name="Normal 6 2 2 3" xfId="47"/>
    <cellStyle name="Normal 6 2 2 4" xfId="48"/>
    <cellStyle name="Normal 6 2 3" xfId="49"/>
    <cellStyle name="Normal 6 2 3 2" xfId="50"/>
    <cellStyle name="Normal 6 2 4" xfId="51"/>
    <cellStyle name="Normal 6 2 5" xfId="52"/>
    <cellStyle name="Normal 6 3" xfId="53"/>
    <cellStyle name="Normal 6 3 2" xfId="54"/>
    <cellStyle name="Normal 6 3 2 2" xfId="55"/>
    <cellStyle name="Normal 6 3 3" xfId="56"/>
    <cellStyle name="Normal 6 3 4" xfId="57"/>
    <cellStyle name="Normal 6 4" xfId="58"/>
    <cellStyle name="Normal 6 4 2" xfId="59"/>
    <cellStyle name="Normal 6 5" xfId="60"/>
    <cellStyle name="Normal 7" xfId="61"/>
    <cellStyle name="Normal 7 2" xfId="62"/>
    <cellStyle name="Normal 7 2 2" xfId="63"/>
    <cellStyle name="Normal 7 2 2 2" xfId="64"/>
    <cellStyle name="Normal 7 2 3" xfId="65"/>
    <cellStyle name="Normal 7 2 4" xfId="66"/>
    <cellStyle name="Normal 8" xfId="67"/>
    <cellStyle name="Normal 8 2" xfId="68"/>
    <cellStyle name="Normal 8 3" xfId="69"/>
    <cellStyle name="Normal 9" xfId="70"/>
    <cellStyle name="Normal_2003 template" xfId="4"/>
    <cellStyle name="Normal_FHWA workbook FY 05" xfId="3"/>
    <cellStyle name="Normal_NCHRP-workbook FY 05" xfId="6"/>
    <cellStyle name="Normal_StdBudg-11-13-06" xfId="7"/>
    <cellStyle name="Percent 2" xfId="71"/>
    <cellStyle name="Percent 2 2" xfId="72"/>
    <cellStyle name="Percent 3" xfId="73"/>
    <cellStyle name="Percent 4" xfId="74"/>
    <cellStyle name="Total 2" xfId="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ti-oraapp.tamu.edu:7779/reports/rwservlet?server=rep_oraapp&amp;report=service_center_rate_sheet.rdf&amp;userid=ttinet_user/ttinet_user@prod&amp;destype=cache&amp;desformat=PDF" TargetMode="External"/><Relationship Id="rId1" Type="http://schemas.openxmlformats.org/officeDocument/2006/relationships/hyperlink" Target="http://www.gsa.gov/portal/category/2128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tti-oraapp.tamu.edu:7779/reports/rwservlet?server=rep_oraapp&amp;report=service_center_rate_sheet.rdf&amp;userid=ttinet_user/ttinet_user@prod&amp;destype=cache&amp;desformat=PDF" TargetMode="External"/><Relationship Id="rId1" Type="http://schemas.openxmlformats.org/officeDocument/2006/relationships/hyperlink" Target="http://www.gsa.gov/portal/category/2128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tti-oraapp.tamu.edu:7779/reports/rwservlet?server=rep_oraapp&amp;report=service_center_rate_sheet.rdf&amp;userid=ttinet_user/ttinet_user@prod&amp;destype=cache&amp;desformat=PDF" TargetMode="External"/><Relationship Id="rId1" Type="http://schemas.openxmlformats.org/officeDocument/2006/relationships/hyperlink" Target="http://www.gsa.gov/portal/category/21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C198"/>
  <sheetViews>
    <sheetView showGridLines="0" tabSelected="1" topLeftCell="A16" zoomScaleNormal="100" workbookViewId="0">
      <selection activeCell="I98" sqref="I98"/>
    </sheetView>
  </sheetViews>
  <sheetFormatPr defaultColWidth="8" defaultRowHeight="13.2" x14ac:dyDescent="0.25"/>
  <cols>
    <col min="1" max="1" width="5.6640625" style="1" customWidth="1"/>
    <col min="2" max="2" width="4.6640625" style="1" customWidth="1"/>
    <col min="3" max="3" width="28.6640625" style="1" customWidth="1"/>
    <col min="4" max="4" width="13.44140625" style="1" customWidth="1"/>
    <col min="5" max="5" width="9.88671875" style="1" customWidth="1"/>
    <col min="6" max="6" width="12.6640625" style="1" customWidth="1"/>
    <col min="7" max="7" width="10" style="1" customWidth="1"/>
    <col min="8" max="8" width="8.44140625" style="1" customWidth="1"/>
    <col min="9" max="9" width="9" style="1" customWidth="1"/>
    <col min="10" max="12" width="12.109375" style="1" customWidth="1"/>
    <col min="13" max="13" width="28.6640625" style="1" customWidth="1"/>
    <col min="14" max="14" width="13.44140625" style="1" customWidth="1"/>
    <col min="15" max="15" width="8" style="1" customWidth="1"/>
    <col min="16" max="16" width="11.44140625" style="1" customWidth="1"/>
    <col min="17" max="17" width="10" style="1" customWidth="1"/>
    <col min="18" max="18" width="8.44140625" style="1" customWidth="1"/>
    <col min="19" max="19" width="9" style="1" customWidth="1"/>
    <col min="20" max="16384" width="8" style="1"/>
  </cols>
  <sheetData>
    <row r="1" spans="1:23" x14ac:dyDescent="0.25">
      <c r="C1" s="2" t="s">
        <v>0</v>
      </c>
      <c r="D1" s="2"/>
      <c r="E1" s="2"/>
      <c r="F1" s="2"/>
      <c r="G1" s="2"/>
      <c r="H1" s="2"/>
      <c r="I1" s="2"/>
    </row>
    <row r="2" spans="1:23" x14ac:dyDescent="0.25">
      <c r="C2" s="2"/>
      <c r="D2" s="3" t="s">
        <v>1</v>
      </c>
      <c r="E2" s="4"/>
      <c r="F2" s="5">
        <v>5</v>
      </c>
      <c r="G2" s="5">
        <f>F2*1</f>
        <v>5</v>
      </c>
      <c r="H2" s="4"/>
      <c r="I2" s="4"/>
    </row>
    <row r="3" spans="1:23" x14ac:dyDescent="0.25">
      <c r="C3" s="2"/>
      <c r="D3" s="3" t="s">
        <v>2</v>
      </c>
      <c r="E3" s="4"/>
      <c r="F3" s="5">
        <v>10</v>
      </c>
      <c r="G3" s="5">
        <f>F3*1.03</f>
        <v>10.3</v>
      </c>
      <c r="H3" s="4"/>
      <c r="I3" s="4"/>
    </row>
    <row r="4" spans="1:23" x14ac:dyDescent="0.25">
      <c r="C4" s="2"/>
      <c r="D4" s="3" t="s">
        <v>3</v>
      </c>
      <c r="E4" s="4"/>
      <c r="F4" s="5">
        <v>0</v>
      </c>
      <c r="G4" s="5">
        <f>F4*1.03*1.03</f>
        <v>0</v>
      </c>
      <c r="H4" s="4"/>
      <c r="I4" s="4"/>
    </row>
    <row r="5" spans="1:23" x14ac:dyDescent="0.25">
      <c r="C5" s="2"/>
      <c r="D5" s="3" t="s">
        <v>4</v>
      </c>
      <c r="E5" s="4"/>
      <c r="F5" s="5">
        <v>0</v>
      </c>
      <c r="G5" s="5">
        <f>F5*1.03*1.03*1.03</f>
        <v>0</v>
      </c>
      <c r="H5" s="4"/>
      <c r="I5" s="4"/>
    </row>
    <row r="6" spans="1:23" x14ac:dyDescent="0.25">
      <c r="C6" s="2"/>
      <c r="D6" s="3" t="s">
        <v>188</v>
      </c>
      <c r="E6" s="4"/>
      <c r="F6" s="5">
        <v>0</v>
      </c>
      <c r="G6" s="5">
        <f>F6*1.03*1.03*1.03*1.03</f>
        <v>0</v>
      </c>
      <c r="H6" s="4"/>
      <c r="I6" s="4"/>
    </row>
    <row r="7" spans="1:23" x14ac:dyDescent="0.25">
      <c r="C7" s="2"/>
      <c r="D7" s="3" t="s">
        <v>189</v>
      </c>
      <c r="E7" s="4"/>
      <c r="F7" s="5">
        <v>0</v>
      </c>
      <c r="G7" s="5">
        <f>F7*1.03*1.03*1.03*1.03*1.03</f>
        <v>0</v>
      </c>
      <c r="H7" s="4"/>
      <c r="I7" s="4"/>
    </row>
    <row r="8" spans="1:23" x14ac:dyDescent="0.25">
      <c r="C8" s="2"/>
      <c r="D8" s="4"/>
      <c r="E8" s="4"/>
      <c r="F8" s="6"/>
      <c r="G8" s="6"/>
      <c r="H8" s="4"/>
      <c r="I8" s="4"/>
    </row>
    <row r="9" spans="1:23" x14ac:dyDescent="0.25">
      <c r="C9" s="2"/>
      <c r="D9" s="4" t="s">
        <v>5</v>
      </c>
      <c r="E9" s="4"/>
      <c r="F9" s="6">
        <f>SUM(F2:F7)</f>
        <v>15</v>
      </c>
      <c r="G9" s="6">
        <f>SUM(G2:G7)</f>
        <v>15.3</v>
      </c>
      <c r="H9" s="4"/>
      <c r="I9" s="7">
        <f>G9/F9</f>
        <v>1.02</v>
      </c>
    </row>
    <row r="10" spans="1:23" x14ac:dyDescent="0.25">
      <c r="C10" s="2"/>
      <c r="D10" s="4"/>
      <c r="E10" s="4"/>
      <c r="F10" s="6"/>
      <c r="G10" s="6"/>
      <c r="H10" s="4"/>
      <c r="I10" s="4"/>
    </row>
    <row r="11" spans="1:23" x14ac:dyDescent="0.25">
      <c r="C11" s="2"/>
      <c r="D11" s="4" t="s">
        <v>6</v>
      </c>
      <c r="E11" s="4"/>
      <c r="F11" s="6"/>
      <c r="G11" s="7">
        <f>(G9/F9)-1</f>
        <v>2.0000000000000018E-2</v>
      </c>
      <c r="H11" s="4"/>
      <c r="I11" s="4"/>
    </row>
    <row r="12" spans="1:23" ht="15.6" x14ac:dyDescent="0.3">
      <c r="C12" s="8" t="s">
        <v>7</v>
      </c>
      <c r="D12" s="9"/>
      <c r="E12" s="9"/>
      <c r="F12" s="9"/>
      <c r="G12" s="9"/>
      <c r="H12" s="9"/>
      <c r="I12" s="9"/>
      <c r="J12" s="10"/>
      <c r="K12" s="10"/>
      <c r="L12" s="10"/>
    </row>
    <row r="13" spans="1:23" x14ac:dyDescent="0.25">
      <c r="A13" s="11" t="s">
        <v>8</v>
      </c>
      <c r="B13" s="11"/>
    </row>
    <row r="14" spans="1:23" ht="15.6" x14ac:dyDescent="0.3">
      <c r="A14" s="79" t="s">
        <v>9</v>
      </c>
      <c r="B14" s="79"/>
      <c r="C14" s="79"/>
      <c r="D14" s="79"/>
      <c r="E14" s="79"/>
      <c r="F14" s="79"/>
      <c r="G14" s="79"/>
      <c r="H14" s="79"/>
      <c r="I14" s="79"/>
      <c r="J14" s="79"/>
      <c r="K14" s="12"/>
      <c r="L14" s="12"/>
      <c r="M14" s="2"/>
      <c r="S14" s="13"/>
      <c r="T14" s="13"/>
      <c r="U14" s="13"/>
      <c r="V14" s="13"/>
      <c r="W14" s="13"/>
    </row>
    <row r="15" spans="1:23" ht="8.25" customHeight="1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2"/>
      <c r="S15" s="13"/>
      <c r="T15" s="13"/>
      <c r="U15" s="13"/>
      <c r="V15" s="13"/>
      <c r="W15" s="13"/>
    </row>
    <row r="16" spans="1:23" ht="12.75" customHeight="1" x14ac:dyDescent="0.3">
      <c r="A16" s="14" t="s">
        <v>10</v>
      </c>
      <c r="B16" s="15">
        <v>0</v>
      </c>
      <c r="C16" s="14"/>
      <c r="D16" s="15"/>
      <c r="E16" s="16"/>
      <c r="F16" s="15"/>
      <c r="G16" s="15"/>
      <c r="H16" s="15"/>
      <c r="I16" s="15"/>
      <c r="J16" s="17" t="s">
        <v>197</v>
      </c>
      <c r="K16" s="18"/>
      <c r="L16" s="18"/>
      <c r="M16" s="2"/>
      <c r="S16" s="13"/>
      <c r="T16" s="13"/>
      <c r="U16" s="13"/>
      <c r="V16" s="13"/>
      <c r="W16" s="13"/>
    </row>
    <row r="17" spans="1:29" ht="12.75" customHeight="1" x14ac:dyDescent="0.3">
      <c r="A17" s="14"/>
      <c r="B17" s="15">
        <v>0</v>
      </c>
      <c r="C17" s="14"/>
      <c r="D17" s="15"/>
      <c r="E17" s="16"/>
      <c r="F17" s="15"/>
      <c r="G17" s="15"/>
      <c r="H17" s="15"/>
      <c r="I17" s="15"/>
      <c r="J17" s="19" t="s">
        <v>198</v>
      </c>
      <c r="K17" s="18"/>
      <c r="L17" s="18"/>
      <c r="M17" s="2"/>
      <c r="S17" s="13"/>
      <c r="T17" s="13"/>
      <c r="U17" s="13"/>
      <c r="V17" s="13"/>
      <c r="W17" s="13"/>
    </row>
    <row r="18" spans="1:29" x14ac:dyDescent="0.25">
      <c r="A18" s="80" t="s">
        <v>11</v>
      </c>
      <c r="B18" s="80"/>
      <c r="C18" s="14">
        <v>0</v>
      </c>
      <c r="D18" s="14"/>
      <c r="E18" s="15"/>
      <c r="F18" s="15"/>
      <c r="G18" s="15"/>
      <c r="H18" s="15"/>
      <c r="I18" s="15"/>
      <c r="J18" s="18"/>
      <c r="K18" s="18"/>
      <c r="L18" s="18"/>
      <c r="M18" s="2"/>
      <c r="S18" s="13"/>
      <c r="T18" s="13"/>
      <c r="U18" s="13"/>
      <c r="V18" s="13"/>
      <c r="W18" s="13"/>
      <c r="AB18" s="20"/>
      <c r="AC18" s="20"/>
    </row>
    <row r="19" spans="1:29" ht="21.75" customHeight="1" x14ac:dyDescent="0.25">
      <c r="A19" s="14" t="s">
        <v>12</v>
      </c>
      <c r="B19" s="14"/>
      <c r="C19" s="14"/>
      <c r="D19" s="21">
        <v>42826</v>
      </c>
      <c r="E19" s="22" t="s">
        <v>13</v>
      </c>
      <c r="F19" s="23">
        <v>43281</v>
      </c>
      <c r="G19" s="15"/>
      <c r="H19" s="15"/>
      <c r="I19" s="15"/>
      <c r="J19" s="18"/>
      <c r="K19" s="18"/>
      <c r="L19" s="18"/>
      <c r="M19" s="2"/>
      <c r="S19" s="13"/>
      <c r="T19" s="13"/>
      <c r="U19" s="13"/>
      <c r="V19" s="13"/>
      <c r="W19" s="13"/>
      <c r="AB19" s="20"/>
      <c r="AC19" s="20"/>
    </row>
    <row r="20" spans="1:29" x14ac:dyDescent="0.25">
      <c r="A20" s="14"/>
      <c r="B20" s="14"/>
      <c r="C20" s="14"/>
      <c r="D20" s="14"/>
      <c r="E20" s="15"/>
      <c r="F20" s="15"/>
      <c r="G20" s="15"/>
      <c r="H20" s="15"/>
      <c r="I20" s="15"/>
      <c r="J20" s="18"/>
      <c r="K20" s="18"/>
      <c r="L20" s="18"/>
      <c r="M20" s="2"/>
      <c r="S20" s="13"/>
      <c r="T20" s="13"/>
      <c r="U20" s="13"/>
      <c r="V20" s="13"/>
      <c r="W20" s="13"/>
      <c r="AB20" s="20"/>
      <c r="AC20" s="20"/>
    </row>
    <row r="21" spans="1:29" ht="5.4" customHeight="1" x14ac:dyDescent="0.25">
      <c r="A21" s="24"/>
      <c r="B21" s="14"/>
      <c r="C21" s="14"/>
      <c r="D21" s="14"/>
      <c r="E21" s="15"/>
      <c r="F21" s="15"/>
      <c r="G21" s="15"/>
      <c r="H21" s="15"/>
      <c r="I21" s="25"/>
      <c r="J21" s="25"/>
      <c r="K21" s="25"/>
      <c r="L21" s="25"/>
      <c r="M21" s="2"/>
      <c r="V21" s="20"/>
      <c r="W21" s="20"/>
    </row>
    <row r="22" spans="1:29" x14ac:dyDescent="0.25">
      <c r="A22" s="24" t="s">
        <v>14</v>
      </c>
      <c r="B22" s="24" t="s">
        <v>15</v>
      </c>
      <c r="C22" s="14"/>
      <c r="D22" s="14"/>
      <c r="E22" s="15"/>
      <c r="F22" s="26" t="s">
        <v>16</v>
      </c>
      <c r="G22" s="26" t="s">
        <v>17</v>
      </c>
      <c r="H22" s="26" t="s">
        <v>18</v>
      </c>
      <c r="I22" s="27" t="s">
        <v>19</v>
      </c>
      <c r="J22" s="27" t="s">
        <v>20</v>
      </c>
      <c r="K22" s="25"/>
      <c r="L22" s="25"/>
      <c r="M22" s="2"/>
    </row>
    <row r="23" spans="1:29" x14ac:dyDescent="0.25">
      <c r="A23" s="24"/>
      <c r="B23" s="14" t="s">
        <v>21</v>
      </c>
      <c r="C23" s="24" t="s">
        <v>22</v>
      </c>
      <c r="D23" s="14"/>
      <c r="E23" s="15"/>
      <c r="F23" s="26"/>
      <c r="G23" s="26"/>
      <c r="H23" s="26"/>
      <c r="I23" s="27"/>
      <c r="J23" s="25"/>
      <c r="K23" s="28" t="s">
        <v>23</v>
      </c>
      <c r="L23" s="25"/>
      <c r="M23" s="2"/>
    </row>
    <row r="24" spans="1:29" x14ac:dyDescent="0.25">
      <c r="A24" s="29"/>
      <c r="B24" s="15"/>
      <c r="C24" s="15" t="s">
        <v>24</v>
      </c>
      <c r="D24" s="15"/>
      <c r="E24" s="15"/>
      <c r="F24" s="15"/>
      <c r="G24" s="15"/>
      <c r="H24" s="15"/>
      <c r="I24" s="25"/>
      <c r="J24" s="25"/>
      <c r="K24" s="30" t="s">
        <v>25</v>
      </c>
      <c r="L24" s="31" t="s">
        <v>26</v>
      </c>
      <c r="M24" s="2"/>
    </row>
    <row r="25" spans="1:29" x14ac:dyDescent="0.25">
      <c r="A25" s="29"/>
      <c r="B25" s="15"/>
      <c r="C25" s="15" t="s">
        <v>27</v>
      </c>
      <c r="D25" s="15"/>
      <c r="E25" s="15"/>
      <c r="F25" s="32">
        <f>($G25/174)/$F$9</f>
        <v>0</v>
      </c>
      <c r="G25" s="15">
        <f>'budg-fhwa format-Fy17'!G25+'budg-fhwa format-Fy18'!G25</f>
        <v>0</v>
      </c>
      <c r="H25" s="33">
        <f>L25</f>
        <v>103.44</v>
      </c>
      <c r="I25" s="25">
        <f>ROUND(H25*G25,0)</f>
        <v>0</v>
      </c>
      <c r="J25" s="25"/>
      <c r="K25" s="75">
        <v>101.41</v>
      </c>
      <c r="L25" s="33">
        <f>ROUND(K25*$I$9,2)</f>
        <v>103.44</v>
      </c>
      <c r="M25" s="33"/>
    </row>
    <row r="26" spans="1:29" ht="6" customHeight="1" x14ac:dyDescent="0.25">
      <c r="A26" s="29"/>
      <c r="B26" s="15"/>
      <c r="C26" s="15"/>
      <c r="D26" s="15"/>
      <c r="E26" s="15"/>
      <c r="F26" s="32"/>
      <c r="G26" s="15"/>
      <c r="H26" s="33"/>
      <c r="I26" s="25"/>
      <c r="J26" s="25"/>
      <c r="K26" s="75"/>
      <c r="L26" s="33"/>
      <c r="M26" s="2"/>
    </row>
    <row r="27" spans="1:29" x14ac:dyDescent="0.25">
      <c r="A27" s="29"/>
      <c r="B27" s="15"/>
      <c r="C27" s="15" t="s">
        <v>28</v>
      </c>
      <c r="D27" s="15"/>
      <c r="E27" s="15"/>
      <c r="F27" s="32"/>
      <c r="G27" s="15"/>
      <c r="H27" s="33"/>
      <c r="I27" s="25"/>
      <c r="J27" s="25"/>
      <c r="K27" s="75"/>
      <c r="L27" s="33"/>
    </row>
    <row r="28" spans="1:29" x14ac:dyDescent="0.25">
      <c r="A28" s="29"/>
      <c r="B28" s="15"/>
      <c r="C28" s="15" t="s">
        <v>29</v>
      </c>
      <c r="D28" s="15"/>
      <c r="E28" s="15"/>
      <c r="F28" s="32">
        <f>($G28/174)/$F$9</f>
        <v>2.298850574712644E-2</v>
      </c>
      <c r="G28" s="15">
        <f>'budg-fhwa format-Fy17'!G28+'budg-fhwa format-Fy18'!G28</f>
        <v>60</v>
      </c>
      <c r="H28" s="33">
        <f>L28</f>
        <v>54.81</v>
      </c>
      <c r="I28" s="25">
        <f>ROUND(H28*G28,0)</f>
        <v>3289</v>
      </c>
      <c r="J28" s="25"/>
      <c r="K28" s="75">
        <v>53.74</v>
      </c>
      <c r="L28" s="33">
        <f>ROUND(K28*$I$9,2)</f>
        <v>54.81</v>
      </c>
      <c r="M28" s="33"/>
    </row>
    <row r="29" spans="1:29" ht="6" customHeight="1" x14ac:dyDescent="0.25">
      <c r="A29" s="29"/>
      <c r="B29" s="15"/>
      <c r="C29" s="15"/>
      <c r="D29" s="15"/>
      <c r="E29" s="15"/>
      <c r="F29" s="32"/>
      <c r="G29" s="15"/>
      <c r="H29" s="33"/>
      <c r="I29" s="25"/>
      <c r="J29" s="25"/>
      <c r="K29" s="75"/>
      <c r="L29" s="33"/>
      <c r="M29" s="2"/>
    </row>
    <row r="30" spans="1:29" x14ac:dyDescent="0.25">
      <c r="A30" s="29"/>
      <c r="B30" s="15"/>
      <c r="C30" s="15" t="s">
        <v>30</v>
      </c>
      <c r="D30" s="15"/>
      <c r="E30" s="15"/>
      <c r="F30" s="32"/>
      <c r="G30" s="15"/>
      <c r="H30" s="33"/>
      <c r="I30" s="25"/>
      <c r="J30" s="25"/>
      <c r="K30" s="75"/>
      <c r="L30" s="33"/>
      <c r="M30" s="2"/>
    </row>
    <row r="31" spans="1:29" x14ac:dyDescent="0.25">
      <c r="A31" s="29"/>
      <c r="B31" s="15"/>
      <c r="C31" s="15" t="s">
        <v>31</v>
      </c>
      <c r="D31" s="15"/>
      <c r="E31" s="15"/>
      <c r="F31" s="32">
        <f>($G31/174)/$F$9</f>
        <v>0</v>
      </c>
      <c r="G31" s="15">
        <f>'budg-fhwa format-Fy17'!G31+'budg-fhwa format-Fy18'!G31</f>
        <v>0</v>
      </c>
      <c r="H31" s="33">
        <f>L31</f>
        <v>48.96</v>
      </c>
      <c r="I31" s="25">
        <f>ROUND(H31*G31,0)</f>
        <v>0</v>
      </c>
      <c r="J31" s="25"/>
      <c r="K31" s="75">
        <v>48</v>
      </c>
      <c r="L31" s="33">
        <f>ROUND(K31*$I$9,2)</f>
        <v>48.96</v>
      </c>
      <c r="M31" s="33"/>
    </row>
    <row r="32" spans="1:29" ht="6" customHeight="1" x14ac:dyDescent="0.25">
      <c r="A32" s="29"/>
      <c r="B32" s="15"/>
      <c r="C32" s="15"/>
      <c r="D32" s="15"/>
      <c r="E32" s="15"/>
      <c r="F32" s="32"/>
      <c r="G32" s="15"/>
      <c r="H32" s="33"/>
      <c r="I32" s="25"/>
      <c r="J32" s="25"/>
      <c r="K32" s="75"/>
      <c r="L32" s="33"/>
      <c r="M32" s="2"/>
    </row>
    <row r="33" spans="1:14" x14ac:dyDescent="0.25">
      <c r="A33" s="29"/>
      <c r="B33" s="15"/>
      <c r="C33" s="15" t="s">
        <v>35</v>
      </c>
      <c r="D33" s="15"/>
      <c r="E33" s="15"/>
      <c r="F33" s="32"/>
      <c r="G33" s="15"/>
      <c r="H33" s="33"/>
      <c r="I33" s="25"/>
      <c r="J33" s="25"/>
      <c r="K33" s="75"/>
      <c r="L33" s="33"/>
      <c r="M33" s="2"/>
    </row>
    <row r="34" spans="1:14" x14ac:dyDescent="0.25">
      <c r="A34" s="29"/>
      <c r="B34" s="15"/>
      <c r="C34" s="15" t="s">
        <v>186</v>
      </c>
      <c r="D34" s="15"/>
      <c r="E34" s="15"/>
      <c r="F34" s="32">
        <f>($G34/174)/$F$9</f>
        <v>0</v>
      </c>
      <c r="G34" s="15">
        <f>'budg-fhwa format-Fy17'!G34+'budg-fhwa format-Fy18'!G34</f>
        <v>0</v>
      </c>
      <c r="H34" s="33">
        <f>L34</f>
        <v>56.36</v>
      </c>
      <c r="I34" s="25">
        <f>ROUND(H34*G34,0)</f>
        <v>0</v>
      </c>
      <c r="J34" s="25"/>
      <c r="K34" s="75">
        <v>55.25</v>
      </c>
      <c r="L34" s="33">
        <f>ROUND(K34*$I$9,2)</f>
        <v>56.36</v>
      </c>
      <c r="M34" s="2"/>
    </row>
    <row r="35" spans="1:14" ht="6" customHeight="1" x14ac:dyDescent="0.25">
      <c r="A35" s="29"/>
      <c r="B35" s="15"/>
      <c r="C35" s="15"/>
      <c r="D35" s="15"/>
      <c r="E35" s="15"/>
      <c r="F35" s="32"/>
      <c r="G35" s="15"/>
      <c r="H35" s="33"/>
      <c r="I35" s="25"/>
      <c r="J35" s="25"/>
      <c r="K35" s="75"/>
      <c r="L35" s="33"/>
      <c r="M35" s="2"/>
    </row>
    <row r="36" spans="1:14" x14ac:dyDescent="0.25">
      <c r="A36" s="29"/>
      <c r="B36" s="15"/>
      <c r="C36" s="15" t="s">
        <v>33</v>
      </c>
      <c r="D36" s="15"/>
      <c r="E36" s="15"/>
      <c r="F36" s="32"/>
      <c r="G36" s="15"/>
      <c r="H36" s="33"/>
      <c r="I36" s="25"/>
      <c r="J36" s="25"/>
      <c r="K36" s="75"/>
      <c r="L36" s="33"/>
      <c r="M36" s="2"/>
    </row>
    <row r="37" spans="1:14" x14ac:dyDescent="0.25">
      <c r="A37" s="29"/>
      <c r="B37" s="15"/>
      <c r="C37" s="15" t="s">
        <v>34</v>
      </c>
      <c r="D37" s="15"/>
      <c r="E37" s="15"/>
      <c r="F37" s="32">
        <f>($G37/174)/$F$9</f>
        <v>0.11111111111111112</v>
      </c>
      <c r="G37" s="15">
        <f>'budg-fhwa format-Fy17'!G37+'budg-fhwa format-Fy18'!G37</f>
        <v>290</v>
      </c>
      <c r="H37" s="33">
        <f>L37</f>
        <v>38.24</v>
      </c>
      <c r="I37" s="25">
        <f>ROUND(H37*G37,0)</f>
        <v>11090</v>
      </c>
      <c r="J37" s="25"/>
      <c r="K37" s="75">
        <v>37.49</v>
      </c>
      <c r="L37" s="33">
        <f>ROUND(K37*$I$9,2)</f>
        <v>38.24</v>
      </c>
      <c r="M37" s="4"/>
    </row>
    <row r="38" spans="1:14" ht="6" customHeight="1" x14ac:dyDescent="0.25">
      <c r="A38" s="29"/>
      <c r="B38" s="15"/>
      <c r="C38" s="15"/>
      <c r="D38" s="15"/>
      <c r="E38" s="15"/>
      <c r="F38" s="32"/>
      <c r="G38" s="15"/>
      <c r="H38" s="33"/>
      <c r="I38" s="25"/>
      <c r="J38" s="25"/>
      <c r="K38" s="75"/>
      <c r="L38" s="33"/>
      <c r="M38" s="2"/>
    </row>
    <row r="39" spans="1:14" x14ac:dyDescent="0.25">
      <c r="A39" s="29"/>
      <c r="B39" s="15"/>
      <c r="C39" s="15" t="s">
        <v>35</v>
      </c>
      <c r="D39" s="15"/>
      <c r="E39" s="15"/>
      <c r="F39" s="32"/>
      <c r="G39" s="15"/>
      <c r="H39" s="33"/>
      <c r="I39" s="25"/>
      <c r="J39" s="25"/>
      <c r="K39" s="75"/>
      <c r="L39" s="33"/>
      <c r="M39" s="2"/>
    </row>
    <row r="40" spans="1:14" x14ac:dyDescent="0.25">
      <c r="A40" s="29"/>
      <c r="B40" s="15"/>
      <c r="C40" s="15" t="s">
        <v>187</v>
      </c>
      <c r="D40" s="15"/>
      <c r="E40" s="15"/>
      <c r="F40" s="32">
        <f>($G40/174)/$F$9</f>
        <v>0</v>
      </c>
      <c r="G40" s="15">
        <f>'budg-fhwa format-Fy17'!G40+'budg-fhwa format-Fy18'!G40</f>
        <v>0</v>
      </c>
      <c r="H40" s="33">
        <f>L40</f>
        <v>44.94</v>
      </c>
      <c r="I40" s="25">
        <f>ROUND(H40*G40,0)</f>
        <v>0</v>
      </c>
      <c r="J40" s="25"/>
      <c r="K40" s="75">
        <v>44.06</v>
      </c>
      <c r="L40" s="33">
        <f>ROUND(K40*$I$9,2)</f>
        <v>44.94</v>
      </c>
      <c r="M40" s="34"/>
      <c r="N40" s="35"/>
    </row>
    <row r="41" spans="1:14" ht="6" customHeight="1" x14ac:dyDescent="0.25">
      <c r="A41" s="29"/>
      <c r="B41" s="15"/>
      <c r="C41" s="15"/>
      <c r="D41" s="15"/>
      <c r="E41" s="15"/>
      <c r="F41" s="32"/>
      <c r="G41" s="15"/>
      <c r="H41" s="33"/>
      <c r="I41" s="25"/>
      <c r="J41" s="25"/>
      <c r="K41" s="75"/>
      <c r="L41" s="33"/>
      <c r="M41" s="2"/>
    </row>
    <row r="42" spans="1:14" x14ac:dyDescent="0.25">
      <c r="A42" s="29"/>
      <c r="B42" s="15"/>
      <c r="C42" s="15" t="s">
        <v>35</v>
      </c>
      <c r="D42" s="15"/>
      <c r="E42" s="15"/>
      <c r="F42" s="32"/>
      <c r="G42" s="15"/>
      <c r="H42" s="33"/>
      <c r="I42" s="25"/>
      <c r="J42" s="25"/>
      <c r="K42" s="75"/>
      <c r="L42" s="33"/>
      <c r="M42" s="2"/>
    </row>
    <row r="43" spans="1:14" x14ac:dyDescent="0.25">
      <c r="A43" s="29"/>
      <c r="B43" s="15"/>
      <c r="C43" s="15" t="s">
        <v>36</v>
      </c>
      <c r="D43" s="15"/>
      <c r="E43" s="15"/>
      <c r="F43" s="32">
        <f>($G43/174)/$F$9</f>
        <v>8.0459770114942528E-2</v>
      </c>
      <c r="G43" s="15">
        <f>'budg-fhwa format-Fy17'!G43+'budg-fhwa format-Fy18'!G43</f>
        <v>210</v>
      </c>
      <c r="H43" s="33">
        <f>L43</f>
        <v>44.17</v>
      </c>
      <c r="I43" s="25">
        <f>ROUND(H43*G43,0)</f>
        <v>9276</v>
      </c>
      <c r="J43" s="25"/>
      <c r="K43" s="75">
        <v>43.3</v>
      </c>
      <c r="L43" s="33">
        <f>ROUND(K43*$I$9,2)</f>
        <v>44.17</v>
      </c>
      <c r="M43" s="2"/>
    </row>
    <row r="44" spans="1:14" ht="6" customHeight="1" x14ac:dyDescent="0.25">
      <c r="A44" s="29"/>
      <c r="B44" s="15"/>
      <c r="C44" s="15"/>
      <c r="D44" s="15"/>
      <c r="E44" s="15"/>
      <c r="F44" s="32"/>
      <c r="G44" s="15"/>
      <c r="H44" s="33"/>
      <c r="I44" s="25"/>
      <c r="J44" s="25"/>
      <c r="K44" s="75"/>
      <c r="L44" s="33"/>
      <c r="M44" s="2"/>
    </row>
    <row r="45" spans="1:14" x14ac:dyDescent="0.25">
      <c r="A45" s="29"/>
      <c r="B45" s="15"/>
      <c r="C45" s="15" t="s">
        <v>32</v>
      </c>
      <c r="D45" s="15"/>
      <c r="E45" s="15"/>
      <c r="F45" s="32"/>
      <c r="G45" s="15"/>
      <c r="H45" s="33"/>
      <c r="I45" s="25"/>
      <c r="J45" s="25"/>
      <c r="K45" s="75"/>
      <c r="L45" s="33"/>
      <c r="M45" s="2"/>
    </row>
    <row r="46" spans="1:14" x14ac:dyDescent="0.25">
      <c r="A46" s="29"/>
      <c r="B46" s="15"/>
      <c r="C46" s="15" t="s">
        <v>37</v>
      </c>
      <c r="D46" s="15"/>
      <c r="E46" s="15"/>
      <c r="F46" s="32">
        <f>($G46/174)/$F$9</f>
        <v>4.597701149425288E-2</v>
      </c>
      <c r="G46" s="15">
        <f>'budg-fhwa format-Fy17'!G46+'budg-fhwa format-Fy18'!G46</f>
        <v>120</v>
      </c>
      <c r="H46" s="33">
        <f>L46</f>
        <v>40.67</v>
      </c>
      <c r="I46" s="25">
        <f>ROUND(H46*G46,0)</f>
        <v>4880</v>
      </c>
      <c r="J46" s="25"/>
      <c r="K46" s="75">
        <v>39.869999999999997</v>
      </c>
      <c r="L46" s="33">
        <f>ROUND(K46*$I$9,2)</f>
        <v>40.67</v>
      </c>
      <c r="M46" s="2"/>
    </row>
    <row r="47" spans="1:14" ht="6" customHeight="1" x14ac:dyDescent="0.25">
      <c r="A47" s="29"/>
      <c r="B47" s="15"/>
      <c r="C47" s="15"/>
      <c r="D47" s="15"/>
      <c r="E47" s="15"/>
      <c r="F47" s="32"/>
      <c r="G47" s="15"/>
      <c r="H47" s="33"/>
      <c r="I47" s="25"/>
      <c r="J47" s="25"/>
      <c r="K47" s="75"/>
      <c r="L47" s="33"/>
      <c r="M47" s="2"/>
    </row>
    <row r="48" spans="1:14" x14ac:dyDescent="0.25">
      <c r="A48" s="29"/>
      <c r="B48" s="15"/>
      <c r="C48" s="15" t="s">
        <v>33</v>
      </c>
      <c r="D48" s="15"/>
      <c r="E48" s="15"/>
      <c r="F48" s="32"/>
      <c r="G48" s="15"/>
      <c r="H48" s="33"/>
      <c r="I48" s="25"/>
      <c r="J48" s="25"/>
      <c r="K48" s="75"/>
      <c r="L48" s="33"/>
      <c r="M48" s="2"/>
    </row>
    <row r="49" spans="1:21" x14ac:dyDescent="0.25">
      <c r="A49" s="29"/>
      <c r="B49" s="15"/>
      <c r="C49" s="15" t="s">
        <v>190</v>
      </c>
      <c r="D49" s="15"/>
      <c r="E49" s="15"/>
      <c r="F49" s="32">
        <f>($G49/174)/$F$9</f>
        <v>9.5785440613026809E-2</v>
      </c>
      <c r="G49" s="15">
        <f>'budg-fhwa format-Fy17'!G49+'budg-fhwa format-Fy18'!G49</f>
        <v>250</v>
      </c>
      <c r="H49" s="33">
        <f>L49</f>
        <v>27.22</v>
      </c>
      <c r="I49" s="25">
        <f>ROUND(H49*G49,0)</f>
        <v>6805</v>
      </c>
      <c r="J49" s="25"/>
      <c r="K49" s="75">
        <v>26.69</v>
      </c>
      <c r="L49" s="33">
        <f>ROUND(K49*$I$9,2)</f>
        <v>27.22</v>
      </c>
      <c r="M49" s="2"/>
    </row>
    <row r="50" spans="1:21" ht="6" customHeight="1" x14ac:dyDescent="0.25">
      <c r="A50" s="29"/>
      <c r="B50" s="15"/>
      <c r="C50" s="15"/>
      <c r="D50" s="15"/>
      <c r="E50" s="15"/>
      <c r="F50" s="32"/>
      <c r="G50" s="15"/>
      <c r="H50" s="33"/>
      <c r="I50" s="25"/>
      <c r="J50" s="25"/>
      <c r="K50" s="75"/>
      <c r="L50" s="33"/>
      <c r="M50" s="2"/>
    </row>
    <row r="51" spans="1:21" x14ac:dyDescent="0.25">
      <c r="A51" s="29"/>
      <c r="B51" s="15"/>
      <c r="C51" s="15" t="s">
        <v>38</v>
      </c>
      <c r="D51" s="15"/>
      <c r="E51" s="15"/>
      <c r="F51" s="32"/>
      <c r="G51" s="15"/>
      <c r="H51" s="33"/>
      <c r="I51" s="25"/>
      <c r="J51" s="25"/>
      <c r="K51" s="75"/>
      <c r="L51" s="33"/>
      <c r="M51" s="36" t="s">
        <v>39</v>
      </c>
      <c r="N51" s="37"/>
      <c r="O51" s="37"/>
      <c r="P51" s="38"/>
      <c r="Q51" s="39"/>
      <c r="R51" s="39"/>
      <c r="S51" s="39"/>
      <c r="T51" s="39"/>
      <c r="U51" s="39"/>
    </row>
    <row r="52" spans="1:21" ht="12.75" customHeight="1" x14ac:dyDescent="0.25">
      <c r="A52" s="29"/>
      <c r="B52" s="15"/>
      <c r="C52" s="15" t="s">
        <v>40</v>
      </c>
      <c r="D52" s="15"/>
      <c r="E52" s="15"/>
      <c r="F52" s="32">
        <f>($G52/174)/$F$9</f>
        <v>4.597701149425288E-2</v>
      </c>
      <c r="G52" s="15">
        <f>'budg-fhwa format-Fy17'!G52+'budg-fhwa format-Fy18'!G52</f>
        <v>120</v>
      </c>
      <c r="H52" s="33">
        <f>L52</f>
        <v>27.22</v>
      </c>
      <c r="I52" s="25">
        <f>ROUND(H52*G52,0)</f>
        <v>3266</v>
      </c>
      <c r="J52" s="25"/>
      <c r="K52" s="75">
        <v>26.69</v>
      </c>
      <c r="L52" s="33">
        <f>ROUND(K52*$I$9,2)</f>
        <v>27.22</v>
      </c>
      <c r="M52" s="36" t="s">
        <v>41</v>
      </c>
      <c r="N52" s="37"/>
      <c r="O52" s="37"/>
      <c r="P52" s="38"/>
      <c r="Q52" s="39"/>
      <c r="R52" s="39"/>
      <c r="S52" s="39"/>
      <c r="T52" s="39"/>
      <c r="U52" s="39"/>
    </row>
    <row r="53" spans="1:21" ht="6" customHeight="1" x14ac:dyDescent="0.25">
      <c r="A53" s="29"/>
      <c r="B53" s="15"/>
      <c r="C53" s="15"/>
      <c r="D53" s="15"/>
      <c r="E53" s="15"/>
      <c r="F53" s="32"/>
      <c r="G53" s="15"/>
      <c r="H53" s="33"/>
      <c r="I53" s="25"/>
      <c r="J53" s="25"/>
      <c r="K53" s="33"/>
      <c r="L53" s="33"/>
      <c r="M53" s="40"/>
      <c r="N53" s="40"/>
      <c r="O53" s="40"/>
      <c r="P53" s="40"/>
      <c r="Q53" s="40"/>
      <c r="R53" s="40"/>
      <c r="S53" s="40"/>
    </row>
    <row r="54" spans="1:21" x14ac:dyDescent="0.25">
      <c r="A54" s="29"/>
      <c r="B54" s="15"/>
      <c r="C54" s="15" t="s">
        <v>42</v>
      </c>
      <c r="D54" s="15"/>
      <c r="E54" s="15"/>
      <c r="F54" s="32"/>
      <c r="G54" s="15"/>
      <c r="H54" s="33"/>
      <c r="I54" s="25"/>
      <c r="J54" s="25"/>
      <c r="K54" s="33"/>
      <c r="L54" s="33"/>
      <c r="M54" s="40"/>
      <c r="N54" s="40" t="s">
        <v>43</v>
      </c>
      <c r="O54" s="40"/>
      <c r="P54" s="40" t="s">
        <v>44</v>
      </c>
      <c r="Q54" s="40"/>
      <c r="R54" s="40" t="s">
        <v>45</v>
      </c>
      <c r="S54" s="40"/>
    </row>
    <row r="55" spans="1:21" x14ac:dyDescent="0.25">
      <c r="A55" s="29"/>
      <c r="B55" s="15"/>
      <c r="C55" s="15" t="s">
        <v>46</v>
      </c>
      <c r="D55" s="15"/>
      <c r="E55" s="15"/>
      <c r="F55" s="32">
        <f>($G55/87)/$F$9</f>
        <v>0</v>
      </c>
      <c r="G55" s="15">
        <f>'budg-fhwa format-Fy17'!G55+'budg-fhwa format-Fy18'!G55</f>
        <v>0</v>
      </c>
      <c r="H55" s="33">
        <v>26</v>
      </c>
      <c r="I55" s="25">
        <f>H55*G55</f>
        <v>0</v>
      </c>
      <c r="J55" s="25"/>
      <c r="K55" s="33">
        <v>22.09</v>
      </c>
      <c r="L55" s="33">
        <f>ROUND(K55*$I$9,2)</f>
        <v>22.53</v>
      </c>
      <c r="M55" s="41" t="s">
        <v>47</v>
      </c>
      <c r="N55" s="42">
        <v>22.09</v>
      </c>
      <c r="O55" s="43"/>
      <c r="P55" s="43">
        <v>16.09</v>
      </c>
      <c r="Q55" s="40"/>
      <c r="R55" s="43">
        <f>1600/87</f>
        <v>18.390804597701148</v>
      </c>
      <c r="S55" s="40" t="s">
        <v>48</v>
      </c>
    </row>
    <row r="56" spans="1:21" ht="6" customHeight="1" x14ac:dyDescent="0.25">
      <c r="A56" s="29"/>
      <c r="B56" s="15"/>
      <c r="C56" s="15"/>
      <c r="D56" s="15"/>
      <c r="E56" s="15"/>
      <c r="F56" s="32"/>
      <c r="G56" s="15"/>
      <c r="H56" s="33"/>
      <c r="I56" s="25"/>
      <c r="J56" s="25"/>
      <c r="K56" s="33"/>
      <c r="L56" s="33"/>
    </row>
    <row r="57" spans="1:21" x14ac:dyDescent="0.25">
      <c r="A57" s="29"/>
      <c r="B57" s="15"/>
      <c r="C57" s="15" t="s">
        <v>49</v>
      </c>
      <c r="D57" s="15"/>
      <c r="E57" s="15"/>
      <c r="F57" s="32"/>
      <c r="G57" s="15"/>
      <c r="H57" s="33"/>
      <c r="I57" s="25"/>
      <c r="J57" s="25"/>
      <c r="K57" s="33"/>
      <c r="L57" s="33"/>
      <c r="M57" s="41" t="s">
        <v>50</v>
      </c>
      <c r="N57" s="42">
        <v>20.94</v>
      </c>
      <c r="O57" s="43"/>
      <c r="P57" s="43">
        <f>1300/87</f>
        <v>14.942528735632184</v>
      </c>
      <c r="Q57" s="40"/>
      <c r="R57" s="43">
        <f>1500/87</f>
        <v>17.241379310344829</v>
      </c>
      <c r="S57" s="40" t="s">
        <v>48</v>
      </c>
    </row>
    <row r="58" spans="1:21" x14ac:dyDescent="0.25">
      <c r="A58" s="29"/>
      <c r="B58" s="15"/>
      <c r="C58" s="15" t="s">
        <v>46</v>
      </c>
      <c r="D58" s="15"/>
      <c r="E58" s="15"/>
      <c r="F58" s="32">
        <f>($G58/87)/$F$9</f>
        <v>0</v>
      </c>
      <c r="G58" s="15">
        <f>'budg-fhwa format-Fy17'!G58+'budg-fhwa format-Fy18'!G58</f>
        <v>0</v>
      </c>
      <c r="H58" s="33">
        <f>L58</f>
        <v>21.45</v>
      </c>
      <c r="I58" s="25">
        <f>ROUND(H58*G58,0)</f>
        <v>0</v>
      </c>
      <c r="J58" s="25"/>
      <c r="K58" s="33">
        <v>21.03</v>
      </c>
      <c r="L58" s="33">
        <f>ROUND(K58*$I$9,2)</f>
        <v>21.45</v>
      </c>
      <c r="M58" s="41" t="s">
        <v>51</v>
      </c>
      <c r="N58" s="42">
        <v>19.79</v>
      </c>
      <c r="O58" s="43"/>
      <c r="P58" s="43">
        <f>1200/87</f>
        <v>13.793103448275861</v>
      </c>
      <c r="Q58" s="40"/>
      <c r="R58" s="43">
        <f>1400/87</f>
        <v>16.091954022988507</v>
      </c>
      <c r="S58" s="40" t="s">
        <v>48</v>
      </c>
    </row>
    <row r="59" spans="1:21" ht="6" customHeight="1" x14ac:dyDescent="0.25">
      <c r="A59" s="29"/>
      <c r="B59" s="15"/>
      <c r="C59" s="15"/>
      <c r="D59" s="15"/>
      <c r="E59" s="15"/>
      <c r="F59" s="32"/>
      <c r="G59" s="15"/>
      <c r="H59" s="33"/>
      <c r="I59" s="25"/>
      <c r="J59" s="25"/>
      <c r="K59" s="33"/>
      <c r="L59" s="33"/>
      <c r="M59" s="2"/>
    </row>
    <row r="60" spans="1:21" x14ac:dyDescent="0.25">
      <c r="A60" s="29"/>
      <c r="B60" s="15"/>
      <c r="C60" s="15" t="s">
        <v>52</v>
      </c>
      <c r="D60" s="15"/>
      <c r="E60" s="15"/>
      <c r="F60" s="32"/>
      <c r="G60" s="15"/>
      <c r="H60" s="33"/>
      <c r="I60" s="25"/>
      <c r="J60" s="25"/>
      <c r="K60" s="33"/>
      <c r="L60" s="33"/>
      <c r="M60" s="44"/>
      <c r="N60" s="45"/>
    </row>
    <row r="61" spans="1:21" ht="15" x14ac:dyDescent="0.4">
      <c r="A61" s="29"/>
      <c r="B61" s="15"/>
      <c r="C61" s="15" t="s">
        <v>53</v>
      </c>
      <c r="D61" s="15"/>
      <c r="E61" s="15"/>
      <c r="F61" s="32">
        <f>($G61/87)/$F$9</f>
        <v>0</v>
      </c>
      <c r="G61" s="15">
        <f>'budg-fhwa format-Fy17'!G61+'budg-fhwa format-Fy18'!G61</f>
        <v>0</v>
      </c>
      <c r="H61" s="33">
        <f>L61</f>
        <v>10.199999999999999</v>
      </c>
      <c r="I61" s="47">
        <f>ROUND(H61*G61,0)</f>
        <v>0</v>
      </c>
      <c r="J61" s="25"/>
      <c r="K61" s="33">
        <v>10</v>
      </c>
      <c r="L61" s="33">
        <f>ROUND(K61*$I$9,2)</f>
        <v>10.199999999999999</v>
      </c>
      <c r="M61" s="2"/>
    </row>
    <row r="62" spans="1:21" ht="6" customHeight="1" x14ac:dyDescent="0.25">
      <c r="A62" s="29"/>
      <c r="B62" s="15"/>
      <c r="C62" s="15"/>
      <c r="D62" s="15"/>
      <c r="E62" s="15"/>
      <c r="F62" s="32"/>
      <c r="G62" s="15"/>
      <c r="H62" s="33"/>
      <c r="I62" s="25"/>
      <c r="J62" s="25"/>
      <c r="K62" s="25"/>
      <c r="L62" s="25"/>
      <c r="M62" s="2"/>
    </row>
    <row r="63" spans="1:21" x14ac:dyDescent="0.25">
      <c r="A63" s="29"/>
      <c r="B63" s="15"/>
      <c r="C63" s="15"/>
      <c r="E63" s="81" t="s">
        <v>54</v>
      </c>
      <c r="F63" s="81"/>
      <c r="G63" s="14">
        <f>SUM(G25:G61)</f>
        <v>1050</v>
      </c>
      <c r="H63" s="48"/>
      <c r="I63" s="49">
        <f>SUM(I25:I61)</f>
        <v>38606</v>
      </c>
      <c r="J63" s="25"/>
      <c r="K63" s="25"/>
      <c r="L63" s="25"/>
      <c r="M63" s="2">
        <f>SUM(I25:I61)</f>
        <v>38606</v>
      </c>
    </row>
    <row r="64" spans="1:21" ht="6" customHeight="1" x14ac:dyDescent="0.25">
      <c r="A64" s="29"/>
      <c r="B64" s="15"/>
      <c r="C64" s="15"/>
      <c r="D64" s="15"/>
      <c r="E64" s="15"/>
      <c r="F64" s="15"/>
      <c r="G64" s="15"/>
      <c r="H64" s="33"/>
      <c r="I64" s="25"/>
      <c r="J64" s="25"/>
      <c r="K64" s="25"/>
      <c r="L64" s="25"/>
      <c r="M64" s="2"/>
    </row>
    <row r="65" spans="1:13" hidden="1" x14ac:dyDescent="0.25">
      <c r="A65" s="29"/>
      <c r="B65" s="15"/>
      <c r="C65" s="15"/>
      <c r="D65" s="15"/>
      <c r="E65" s="15"/>
      <c r="G65" s="15"/>
      <c r="H65" s="33"/>
      <c r="I65" s="25"/>
      <c r="J65" s="25"/>
      <c r="K65" s="25"/>
      <c r="L65" s="25"/>
      <c r="M65" s="2"/>
    </row>
    <row r="66" spans="1:13" x14ac:dyDescent="0.25">
      <c r="A66" s="24"/>
      <c r="B66" s="14" t="s">
        <v>55</v>
      </c>
      <c r="C66" s="24" t="s">
        <v>56</v>
      </c>
      <c r="D66" s="15"/>
      <c r="E66" s="15"/>
      <c r="F66" s="15"/>
      <c r="G66" s="15"/>
      <c r="H66" s="33"/>
      <c r="I66" s="25"/>
      <c r="J66" s="25"/>
      <c r="K66" s="82" t="s">
        <v>57</v>
      </c>
      <c r="L66" s="82"/>
      <c r="M66" s="2"/>
    </row>
    <row r="67" spans="1:13" x14ac:dyDescent="0.25">
      <c r="A67" s="24"/>
      <c r="B67" s="14"/>
      <c r="C67" s="24" t="s">
        <v>58</v>
      </c>
      <c r="D67" s="15"/>
      <c r="E67" s="15"/>
      <c r="F67" s="15"/>
      <c r="G67" s="15"/>
      <c r="H67" s="33"/>
      <c r="I67" s="25"/>
      <c r="J67" s="25"/>
      <c r="K67" s="50" t="s">
        <v>59</v>
      </c>
      <c r="L67" s="50" t="s">
        <v>60</v>
      </c>
      <c r="M67" s="2"/>
    </row>
    <row r="68" spans="1:13" x14ac:dyDescent="0.25">
      <c r="A68" s="29"/>
      <c r="B68" s="15"/>
      <c r="C68" s="15" t="s">
        <v>61</v>
      </c>
      <c r="D68" s="15"/>
      <c r="E68" s="15"/>
      <c r="F68" s="15"/>
      <c r="G68" s="15"/>
      <c r="H68" s="33"/>
      <c r="I68" s="25">
        <f>ROUND(((I55+I58+I61))*K68,0)</f>
        <v>0</v>
      </c>
      <c r="J68" s="25"/>
      <c r="K68" s="51">
        <v>2.5000000000000001E-2</v>
      </c>
      <c r="L68" s="51">
        <v>0.17799999999999999</v>
      </c>
      <c r="M68" s="2"/>
    </row>
    <row r="69" spans="1:13" ht="15" x14ac:dyDescent="0.4">
      <c r="A69" s="29"/>
      <c r="B69" s="15"/>
      <c r="C69" s="15" t="s">
        <v>62</v>
      </c>
      <c r="D69" s="15"/>
      <c r="E69" s="15"/>
      <c r="F69" s="15"/>
      <c r="G69" s="15"/>
      <c r="H69" s="33"/>
      <c r="I69" s="47">
        <f>ROUND(((M63)-((I55+I58+I61)))*L68,0)</f>
        <v>6872</v>
      </c>
      <c r="J69" s="25"/>
      <c r="K69" s="25"/>
      <c r="L69" s="25"/>
      <c r="M69" s="2"/>
    </row>
    <row r="70" spans="1:13" x14ac:dyDescent="0.25">
      <c r="A70" s="29"/>
      <c r="B70" s="15"/>
      <c r="C70" s="15"/>
      <c r="D70" s="15"/>
      <c r="E70" s="81" t="s">
        <v>63</v>
      </c>
      <c r="F70" s="81"/>
      <c r="G70" s="15"/>
      <c r="H70" s="33"/>
      <c r="I70" s="49">
        <f>SUM(I68:I69)</f>
        <v>6872</v>
      </c>
      <c r="J70" s="25"/>
      <c r="K70" s="25"/>
      <c r="L70" s="25"/>
      <c r="M70" s="2"/>
    </row>
    <row r="71" spans="1:13" ht="6" customHeight="1" x14ac:dyDescent="0.25">
      <c r="A71" s="29"/>
      <c r="B71" s="15"/>
      <c r="C71" s="15"/>
      <c r="D71" s="15"/>
      <c r="E71" s="15"/>
      <c r="F71" s="15"/>
      <c r="G71" s="15"/>
      <c r="H71" s="33"/>
      <c r="I71" s="25"/>
      <c r="J71" s="25"/>
      <c r="K71" s="25"/>
      <c r="L71" s="25"/>
      <c r="M71" s="2"/>
    </row>
    <row r="72" spans="1:13" x14ac:dyDescent="0.25">
      <c r="A72" s="24"/>
      <c r="B72" s="14" t="s">
        <v>64</v>
      </c>
      <c r="C72" s="24" t="s">
        <v>65</v>
      </c>
      <c r="D72" s="15"/>
      <c r="E72" s="15"/>
      <c r="F72" s="15"/>
      <c r="G72" s="15"/>
      <c r="H72" s="33"/>
      <c r="I72" s="25"/>
      <c r="J72" s="25"/>
      <c r="K72" s="82" t="s">
        <v>66</v>
      </c>
      <c r="L72" s="82"/>
      <c r="M72" s="2"/>
    </row>
    <row r="73" spans="1:13" x14ac:dyDescent="0.25">
      <c r="A73" s="29"/>
      <c r="B73" s="15"/>
      <c r="C73" s="15" t="s">
        <v>67</v>
      </c>
      <c r="D73" s="15"/>
      <c r="E73" s="15"/>
      <c r="F73" s="15"/>
      <c r="G73" s="15"/>
      <c r="H73" s="33"/>
      <c r="I73" s="25">
        <f>ROUND(((G55+G58)/87)*K74,0)</f>
        <v>0</v>
      </c>
      <c r="J73" s="25"/>
      <c r="K73" s="50" t="s">
        <v>59</v>
      </c>
      <c r="L73" s="50" t="s">
        <v>60</v>
      </c>
      <c r="M73" s="2"/>
    </row>
    <row r="74" spans="1:13" ht="15" x14ac:dyDescent="0.4">
      <c r="A74" s="29"/>
      <c r="B74" s="15"/>
      <c r="C74" s="15" t="s">
        <v>68</v>
      </c>
      <c r="D74" s="15"/>
      <c r="E74" s="15"/>
      <c r="F74" s="15"/>
      <c r="G74" s="15"/>
      <c r="H74" s="33"/>
      <c r="I74" s="47">
        <f>ROUND(((G63-G58-G55-G61)/174)*L74,0)</f>
        <v>4194</v>
      </c>
      <c r="J74" s="25"/>
      <c r="K74" s="25">
        <v>180</v>
      </c>
      <c r="L74" s="25">
        <v>695</v>
      </c>
      <c r="M74" s="2"/>
    </row>
    <row r="75" spans="1:13" x14ac:dyDescent="0.25">
      <c r="A75" s="29"/>
      <c r="B75" s="15"/>
      <c r="C75" s="15"/>
      <c r="D75" s="15"/>
      <c r="E75" s="52" t="s">
        <v>69</v>
      </c>
      <c r="F75" s="52"/>
      <c r="G75" s="15"/>
      <c r="H75" s="33"/>
      <c r="I75" s="49">
        <f>SUM(I73:I74)</f>
        <v>4194</v>
      </c>
      <c r="J75" s="25"/>
      <c r="K75" s="25"/>
      <c r="L75" s="25"/>
      <c r="M75" s="2"/>
    </row>
    <row r="76" spans="1:13" ht="6" customHeight="1" x14ac:dyDescent="0.25">
      <c r="A76" s="29"/>
      <c r="B76" s="15"/>
      <c r="C76" s="15"/>
      <c r="D76" s="15"/>
      <c r="E76" s="15"/>
      <c r="F76" s="15"/>
      <c r="G76" s="15"/>
      <c r="H76" s="33"/>
      <c r="I76" s="25"/>
      <c r="J76" s="25"/>
      <c r="K76" s="25"/>
      <c r="L76" s="25"/>
      <c r="M76" s="2"/>
    </row>
    <row r="77" spans="1:13" x14ac:dyDescent="0.25">
      <c r="A77" s="24"/>
      <c r="B77" s="14"/>
      <c r="C77" s="14"/>
      <c r="D77" s="14" t="s">
        <v>70</v>
      </c>
      <c r="E77" s="15"/>
      <c r="F77" s="15"/>
      <c r="G77" s="15"/>
      <c r="H77" s="15"/>
      <c r="I77" s="25"/>
      <c r="J77" s="49">
        <f>ROUND(SUM(I63+I70+I75),0)</f>
        <v>49672</v>
      </c>
      <c r="K77" s="49"/>
      <c r="L77" s="49"/>
      <c r="M77" s="2"/>
    </row>
    <row r="78" spans="1:13" ht="6" customHeight="1" x14ac:dyDescent="0.25">
      <c r="A78" s="24"/>
      <c r="B78" s="14"/>
      <c r="C78" s="14"/>
      <c r="D78" s="14"/>
      <c r="E78" s="15"/>
      <c r="F78" s="15"/>
      <c r="G78" s="15"/>
      <c r="H78" s="15"/>
      <c r="I78" s="25"/>
      <c r="J78" s="25"/>
      <c r="K78" s="25"/>
      <c r="L78" s="25"/>
      <c r="M78" s="2"/>
    </row>
    <row r="79" spans="1:13" x14ac:dyDescent="0.25">
      <c r="A79" s="24" t="s">
        <v>71</v>
      </c>
      <c r="B79" s="24" t="s">
        <v>72</v>
      </c>
      <c r="C79" s="15"/>
      <c r="D79" s="15"/>
      <c r="E79" s="15"/>
      <c r="F79" s="15"/>
      <c r="G79" s="15"/>
      <c r="H79" s="15"/>
      <c r="I79" s="25"/>
      <c r="J79" s="49">
        <v>0</v>
      </c>
      <c r="K79" s="49"/>
      <c r="L79" s="49"/>
      <c r="M79" s="2"/>
    </row>
    <row r="80" spans="1:13" ht="6" customHeight="1" x14ac:dyDescent="0.25">
      <c r="A80" s="29"/>
      <c r="B80" s="29"/>
      <c r="C80" s="15"/>
      <c r="D80" s="15"/>
      <c r="E80" s="15"/>
      <c r="F80" s="15"/>
      <c r="G80" s="15"/>
      <c r="H80" s="15"/>
      <c r="I80" s="25"/>
      <c r="J80" s="25"/>
      <c r="K80" s="25"/>
      <c r="L80" s="25"/>
      <c r="M80" s="2"/>
    </row>
    <row r="81" spans="1:15" x14ac:dyDescent="0.25">
      <c r="A81" s="24" t="s">
        <v>73</v>
      </c>
      <c r="B81" s="24" t="s">
        <v>74</v>
      </c>
      <c r="C81" s="15"/>
      <c r="E81" s="15"/>
      <c r="G81" s="15"/>
      <c r="H81" s="15"/>
      <c r="I81" s="25"/>
      <c r="J81" s="25"/>
      <c r="K81" s="25"/>
      <c r="L81" s="25"/>
      <c r="M81" s="53" t="s">
        <v>75</v>
      </c>
    </row>
    <row r="82" spans="1:15" x14ac:dyDescent="0.25">
      <c r="A82" s="24"/>
      <c r="B82" s="15" t="s">
        <v>76</v>
      </c>
      <c r="D82" s="15"/>
      <c r="E82" s="15"/>
      <c r="F82" s="15"/>
      <c r="G82" s="15"/>
      <c r="H82" s="15"/>
      <c r="I82" s="25"/>
      <c r="J82" s="25"/>
      <c r="K82" s="25"/>
      <c r="L82" s="25"/>
      <c r="M82" s="77" t="s">
        <v>77</v>
      </c>
      <c r="N82" s="77"/>
      <c r="O82" s="77"/>
    </row>
    <row r="83" spans="1:15" x14ac:dyDescent="0.25">
      <c r="A83" s="29"/>
      <c r="B83" s="14" t="s">
        <v>21</v>
      </c>
      <c r="C83" s="15" t="s">
        <v>194</v>
      </c>
      <c r="D83" s="15"/>
      <c r="E83" s="15"/>
      <c r="F83" s="15"/>
      <c r="G83" s="15"/>
      <c r="H83" s="15"/>
      <c r="I83" s="25">
        <f>'budg-fhwa format-Fy17'!I83+'budg-fhwa format-Fy18'!I83</f>
        <v>1236</v>
      </c>
      <c r="J83" s="25"/>
      <c r="K83" s="25"/>
      <c r="L83" s="25"/>
      <c r="M83" s="77"/>
      <c r="N83" s="77"/>
      <c r="O83" s="77"/>
    </row>
    <row r="84" spans="1:15" x14ac:dyDescent="0.25">
      <c r="A84" s="29"/>
      <c r="B84" s="14" t="s">
        <v>55</v>
      </c>
      <c r="C84" s="15" t="s">
        <v>78</v>
      </c>
      <c r="D84" s="15"/>
      <c r="E84" s="15"/>
      <c r="F84" s="15"/>
      <c r="G84" s="15"/>
      <c r="H84" s="15"/>
      <c r="I84" s="25">
        <f>'budg-fhwa format-Fy17'!I84+'budg-fhwa format-Fy18'!I84</f>
        <v>0</v>
      </c>
      <c r="J84" s="25"/>
      <c r="K84" s="25"/>
      <c r="L84" s="25"/>
      <c r="M84" s="77"/>
      <c r="N84" s="77"/>
      <c r="O84" s="77"/>
    </row>
    <row r="85" spans="1:15" x14ac:dyDescent="0.25">
      <c r="A85" s="29"/>
      <c r="B85" s="14" t="s">
        <v>64</v>
      </c>
      <c r="C85" s="15" t="s">
        <v>193</v>
      </c>
      <c r="D85" s="15"/>
      <c r="E85" s="15"/>
      <c r="F85" s="15"/>
      <c r="G85" s="15"/>
      <c r="H85" s="15"/>
      <c r="I85" s="25">
        <f>'budg-fhwa format-Fy17'!I85+'budg-fhwa format-Fy18'!I85</f>
        <v>0</v>
      </c>
      <c r="J85" s="25"/>
      <c r="K85" s="25"/>
      <c r="L85" s="25"/>
      <c r="M85" s="2"/>
    </row>
    <row r="86" spans="1:15" x14ac:dyDescent="0.25">
      <c r="A86" s="29"/>
      <c r="B86" s="14" t="s">
        <v>79</v>
      </c>
      <c r="C86" s="15" t="s">
        <v>192</v>
      </c>
      <c r="D86" s="15"/>
      <c r="E86" s="15"/>
      <c r="F86" s="15"/>
      <c r="G86" s="15"/>
      <c r="H86" s="15"/>
      <c r="I86" s="25">
        <f>'budg-fhwa format-Fy17'!I86+'budg-fhwa format-Fy18'!I86</f>
        <v>0</v>
      </c>
      <c r="J86" s="25"/>
      <c r="K86" s="25"/>
      <c r="L86" s="25"/>
      <c r="M86" s="2"/>
    </row>
    <row r="87" spans="1:15" x14ac:dyDescent="0.25">
      <c r="A87" s="29"/>
      <c r="B87" s="15"/>
      <c r="C87" s="15"/>
      <c r="D87" s="14" t="s">
        <v>80</v>
      </c>
      <c r="E87" s="15"/>
      <c r="F87" s="15"/>
      <c r="G87" s="15"/>
      <c r="H87" s="15"/>
      <c r="I87" s="25"/>
      <c r="J87" s="49">
        <f>ROUND(SUM(I83:I86),0)</f>
        <v>1236</v>
      </c>
      <c r="K87" s="49"/>
      <c r="L87" s="49"/>
      <c r="M87" s="2"/>
    </row>
    <row r="88" spans="1:15" ht="6" customHeight="1" x14ac:dyDescent="0.25">
      <c r="A88" s="29"/>
      <c r="B88" s="15"/>
      <c r="C88" s="15"/>
      <c r="D88" s="15"/>
      <c r="E88" s="15"/>
      <c r="F88" s="15"/>
      <c r="G88" s="15"/>
      <c r="H88" s="15"/>
      <c r="I88" s="25"/>
      <c r="J88" s="25"/>
      <c r="K88" s="25"/>
      <c r="L88" s="25"/>
      <c r="M88" s="2"/>
    </row>
    <row r="89" spans="1:15" ht="12.75" customHeight="1" x14ac:dyDescent="0.25">
      <c r="A89" s="24" t="s">
        <v>81</v>
      </c>
      <c r="B89" s="24" t="s">
        <v>82</v>
      </c>
      <c r="C89" s="15"/>
      <c r="D89" s="15"/>
      <c r="E89" s="15"/>
      <c r="F89" s="15"/>
      <c r="G89" s="15"/>
      <c r="H89" s="15"/>
      <c r="I89" s="25"/>
      <c r="J89" s="25"/>
      <c r="K89" s="25"/>
      <c r="L89" s="25"/>
      <c r="M89" s="2"/>
    </row>
    <row r="90" spans="1:15" ht="12.75" customHeight="1" x14ac:dyDescent="0.25">
      <c r="A90" s="29"/>
      <c r="B90" s="14" t="s">
        <v>21</v>
      </c>
      <c r="C90" s="15" t="s">
        <v>83</v>
      </c>
      <c r="D90" s="15"/>
      <c r="E90" s="15"/>
      <c r="F90" s="15"/>
      <c r="G90" s="15"/>
      <c r="H90" s="15"/>
      <c r="I90" s="25">
        <f>'budg-fhwa format-Fy17'!I90+'budg-fhwa format-Fy18'!I90</f>
        <v>0</v>
      </c>
      <c r="J90" s="25"/>
      <c r="K90" s="25"/>
      <c r="L90" s="25"/>
      <c r="M90" s="2">
        <f>IF(I90&gt;25000,25000,I90)</f>
        <v>0</v>
      </c>
    </row>
    <row r="91" spans="1:15" ht="12.75" customHeight="1" x14ac:dyDescent="0.25">
      <c r="A91" s="29"/>
      <c r="B91" s="14" t="s">
        <v>55</v>
      </c>
      <c r="C91" s="15" t="s">
        <v>83</v>
      </c>
      <c r="D91" s="15"/>
      <c r="E91" s="15"/>
      <c r="F91" s="15"/>
      <c r="G91" s="15"/>
      <c r="H91" s="15"/>
      <c r="I91" s="25">
        <f>'budg-fhwa format-Fy17'!I91+'budg-fhwa format-Fy18'!I91</f>
        <v>0</v>
      </c>
      <c r="J91" s="25"/>
      <c r="K91" s="25"/>
      <c r="L91" s="25"/>
      <c r="M91" s="2">
        <f t="shared" ref="M91:M93" si="0">IF(I91&gt;25000,25000,I91)</f>
        <v>0</v>
      </c>
    </row>
    <row r="92" spans="1:15" ht="12.75" customHeight="1" x14ac:dyDescent="0.25">
      <c r="A92" s="29"/>
      <c r="B92" s="14" t="s">
        <v>64</v>
      </c>
      <c r="C92" s="15" t="s">
        <v>83</v>
      </c>
      <c r="D92" s="15"/>
      <c r="E92" s="15"/>
      <c r="F92" s="15"/>
      <c r="G92" s="15"/>
      <c r="H92" s="15"/>
      <c r="I92" s="25">
        <f>'budg-fhwa format-Fy17'!I92+'budg-fhwa format-Fy18'!I92</f>
        <v>0</v>
      </c>
      <c r="J92" s="25"/>
      <c r="K92" s="25"/>
      <c r="L92" s="25"/>
      <c r="M92" s="2">
        <f t="shared" si="0"/>
        <v>0</v>
      </c>
    </row>
    <row r="93" spans="1:15" ht="12.75" customHeight="1" x14ac:dyDescent="0.25">
      <c r="A93" s="29"/>
      <c r="B93" s="14" t="s">
        <v>79</v>
      </c>
      <c r="C93" s="15" t="s">
        <v>83</v>
      </c>
      <c r="D93" s="15"/>
      <c r="E93" s="15"/>
      <c r="F93" s="15"/>
      <c r="G93" s="15"/>
      <c r="H93" s="15"/>
      <c r="I93" s="25">
        <f>'budg-fhwa format-Fy17'!I93+'budg-fhwa format-Fy18'!I93</f>
        <v>0</v>
      </c>
      <c r="J93" s="25"/>
      <c r="K93" s="25"/>
      <c r="L93" s="25"/>
      <c r="M93" s="2">
        <f t="shared" si="0"/>
        <v>0</v>
      </c>
    </row>
    <row r="94" spans="1:15" ht="15" customHeight="1" x14ac:dyDescent="0.25">
      <c r="A94" s="29"/>
      <c r="B94" s="14" t="s">
        <v>84</v>
      </c>
      <c r="C94" s="15" t="s">
        <v>83</v>
      </c>
      <c r="D94" s="15"/>
      <c r="E94" s="15"/>
      <c r="F94" s="15"/>
      <c r="G94" s="15"/>
      <c r="H94" s="15"/>
      <c r="I94" s="25">
        <f>'budg-fhwa format-Fy17'!I94+'budg-fhwa format-Fy18'!I94</f>
        <v>0</v>
      </c>
      <c r="J94" s="25"/>
      <c r="K94" s="25"/>
      <c r="L94" s="25"/>
      <c r="M94" s="2">
        <f>IF(I94&gt;25000,25000,I94)</f>
        <v>0</v>
      </c>
    </row>
    <row r="95" spans="1:15" x14ac:dyDescent="0.25">
      <c r="A95" s="24"/>
      <c r="B95" s="14"/>
      <c r="C95" s="15"/>
      <c r="D95" s="14" t="s">
        <v>85</v>
      </c>
      <c r="E95" s="15"/>
      <c r="F95" s="15"/>
      <c r="G95" s="15"/>
      <c r="H95" s="15"/>
      <c r="I95" s="25"/>
      <c r="J95" s="49">
        <f>SUM(I90:I94)</f>
        <v>0</v>
      </c>
      <c r="K95" s="49"/>
      <c r="L95" s="49"/>
      <c r="M95" s="2">
        <f>SUM(M90:M94)</f>
        <v>0</v>
      </c>
    </row>
    <row r="96" spans="1:15" ht="6" customHeight="1" x14ac:dyDescent="0.25">
      <c r="A96" s="24"/>
      <c r="B96" s="14"/>
      <c r="C96" s="15"/>
      <c r="D96" s="14"/>
      <c r="E96" s="15"/>
      <c r="F96" s="15"/>
      <c r="G96" s="15"/>
      <c r="H96" s="15"/>
      <c r="I96" s="25"/>
      <c r="J96" s="49"/>
      <c r="K96" s="49"/>
      <c r="L96" s="49"/>
      <c r="M96" s="2"/>
    </row>
    <row r="97" spans="1:16" ht="13.2" customHeight="1" x14ac:dyDescent="0.25">
      <c r="A97" s="24" t="s">
        <v>86</v>
      </c>
      <c r="B97" s="14" t="s">
        <v>87</v>
      </c>
      <c r="C97" s="14"/>
      <c r="D97" s="14"/>
      <c r="E97" s="15"/>
      <c r="F97" s="15"/>
      <c r="G97" s="15"/>
      <c r="H97" s="15"/>
      <c r="I97" s="25"/>
      <c r="J97" s="26"/>
      <c r="K97" s="25"/>
      <c r="L97" s="25"/>
      <c r="M97" s="2"/>
    </row>
    <row r="98" spans="1:16" ht="13.2" customHeight="1" x14ac:dyDescent="0.25">
      <c r="A98" s="29"/>
      <c r="B98" s="14" t="s">
        <v>21</v>
      </c>
      <c r="C98" s="15" t="s">
        <v>88</v>
      </c>
      <c r="D98" s="15"/>
      <c r="E98" s="15"/>
      <c r="F98" s="15"/>
      <c r="G98" s="15"/>
      <c r="H98" s="15"/>
      <c r="I98" s="25">
        <f>'budg-fhwa format-Fy17'!I98+'budg-fhwa format-Fy18'!I98</f>
        <v>1780</v>
      </c>
      <c r="J98" s="15"/>
      <c r="K98" s="25"/>
      <c r="L98" s="25"/>
      <c r="M98" s="2"/>
    </row>
    <row r="99" spans="1:16" ht="13.2" customHeight="1" x14ac:dyDescent="0.25">
      <c r="A99" s="29"/>
      <c r="B99" s="14" t="s">
        <v>55</v>
      </c>
      <c r="C99" s="15" t="s">
        <v>89</v>
      </c>
      <c r="D99" s="15"/>
      <c r="E99" s="15"/>
      <c r="F99" s="15"/>
      <c r="G99" s="15"/>
      <c r="H99" s="15"/>
      <c r="I99" s="25">
        <f>'budg-fhwa format-Fy17'!I99+'budg-fhwa format-Fy18'!I99</f>
        <v>0</v>
      </c>
      <c r="J99" s="15"/>
      <c r="K99" s="25"/>
      <c r="L99" s="25"/>
      <c r="M99" s="2"/>
    </row>
    <row r="100" spans="1:16" ht="13.2" customHeight="1" x14ac:dyDescent="0.25">
      <c r="A100" s="29"/>
      <c r="B100" s="14" t="s">
        <v>64</v>
      </c>
      <c r="C100" s="15" t="s">
        <v>90</v>
      </c>
      <c r="D100" s="15"/>
      <c r="E100" s="15"/>
      <c r="F100" s="15"/>
      <c r="G100" s="15"/>
      <c r="H100" s="15"/>
      <c r="I100" s="25">
        <f>'budg-fhwa format-Fy17'!I100+'budg-fhwa format-Fy18'!I100</f>
        <v>0</v>
      </c>
      <c r="J100" s="15"/>
      <c r="K100" s="25"/>
      <c r="L100" s="25"/>
      <c r="M100" s="2"/>
    </row>
    <row r="101" spans="1:16" ht="15" customHeight="1" x14ac:dyDescent="0.25">
      <c r="A101" s="29"/>
      <c r="B101" s="14" t="s">
        <v>79</v>
      </c>
      <c r="C101" s="15" t="s">
        <v>91</v>
      </c>
      <c r="D101" s="15"/>
      <c r="E101" s="15"/>
      <c r="F101" s="15"/>
      <c r="G101" s="15"/>
      <c r="H101" s="15"/>
      <c r="I101" s="25">
        <f>'budg-fhwa format-Fy17'!I101+'budg-fhwa format-Fy18'!I101</f>
        <v>0</v>
      </c>
      <c r="J101" s="25"/>
      <c r="K101" s="25"/>
      <c r="L101" s="25"/>
      <c r="M101" s="2"/>
    </row>
    <row r="102" spans="1:16" ht="13.2" customHeight="1" x14ac:dyDescent="0.25">
      <c r="A102" s="29"/>
      <c r="B102" s="15"/>
      <c r="C102" s="15"/>
      <c r="D102" s="14" t="s">
        <v>92</v>
      </c>
      <c r="E102" s="15"/>
      <c r="F102" s="15"/>
      <c r="G102" s="15"/>
      <c r="H102" s="15"/>
      <c r="I102" s="25"/>
      <c r="J102" s="49">
        <f>SUM(I98:I101)</f>
        <v>1780</v>
      </c>
      <c r="K102" s="25"/>
      <c r="L102" s="25"/>
      <c r="M102" s="2"/>
    </row>
    <row r="103" spans="1:16" ht="6" customHeight="1" x14ac:dyDescent="0.25">
      <c r="A103" s="24"/>
      <c r="B103" s="14"/>
      <c r="C103" s="14"/>
      <c r="D103" s="54"/>
      <c r="E103" s="54"/>
      <c r="F103" s="54"/>
      <c r="G103" s="54"/>
      <c r="H103" s="54"/>
      <c r="I103" s="25"/>
      <c r="J103" s="54"/>
      <c r="K103" s="25"/>
      <c r="L103" s="25"/>
      <c r="M103" s="2"/>
    </row>
    <row r="104" spans="1:16" x14ac:dyDescent="0.25">
      <c r="A104" s="24" t="s">
        <v>93</v>
      </c>
      <c r="B104" s="24" t="s">
        <v>94</v>
      </c>
      <c r="C104" s="15"/>
      <c r="D104" s="54"/>
      <c r="E104" s="54"/>
      <c r="F104" s="54"/>
      <c r="G104" s="55"/>
      <c r="H104" s="55"/>
      <c r="I104" s="25"/>
      <c r="J104" s="56"/>
      <c r="K104" s="25"/>
      <c r="L104" s="25"/>
      <c r="M104" s="78" t="s">
        <v>95</v>
      </c>
      <c r="N104" s="78"/>
      <c r="O104" s="78"/>
      <c r="P104" s="57"/>
    </row>
    <row r="105" spans="1:16" x14ac:dyDescent="0.25">
      <c r="A105" s="29"/>
      <c r="B105" s="14" t="s">
        <v>21</v>
      </c>
      <c r="C105" s="15" t="s">
        <v>96</v>
      </c>
      <c r="D105" s="15"/>
      <c r="E105" s="15"/>
      <c r="F105" s="15"/>
      <c r="G105" s="15"/>
      <c r="H105" s="15"/>
      <c r="I105" s="25">
        <f>'budg-fhwa format-Fy17'!I105+'budg-fhwa format-Fy18'!I105</f>
        <v>1358</v>
      </c>
      <c r="J105" s="25"/>
      <c r="K105" s="25"/>
      <c r="L105" s="25"/>
      <c r="M105" s="58"/>
      <c r="N105" s="57"/>
      <c r="O105" s="57"/>
      <c r="P105" s="57"/>
    </row>
    <row r="106" spans="1:16" x14ac:dyDescent="0.25">
      <c r="A106" s="29"/>
      <c r="B106" s="14" t="s">
        <v>55</v>
      </c>
      <c r="C106" s="15" t="s">
        <v>97</v>
      </c>
      <c r="D106" s="15"/>
      <c r="E106" s="15">
        <f>'budg-fhwa format-Fy17'!E106+'budg-fhwa format-Fy18'!E106</f>
        <v>0</v>
      </c>
      <c r="F106" s="15" t="s">
        <v>98</v>
      </c>
      <c r="G106" s="59">
        <v>2000</v>
      </c>
      <c r="H106" s="15"/>
      <c r="I106" s="25">
        <f>'budg-fhwa format-Fy17'!I106+'budg-fhwa format-Fy18'!I106</f>
        <v>0</v>
      </c>
      <c r="J106" s="25"/>
      <c r="K106" s="25"/>
      <c r="L106" s="25"/>
      <c r="M106" s="58"/>
      <c r="N106" s="57"/>
      <c r="O106" s="57"/>
      <c r="P106" s="57"/>
    </row>
    <row r="107" spans="1:16" x14ac:dyDescent="0.25">
      <c r="A107" s="29"/>
      <c r="B107" s="14" t="s">
        <v>64</v>
      </c>
      <c r="C107" s="15" t="s">
        <v>99</v>
      </c>
      <c r="D107" s="15"/>
      <c r="E107" s="15">
        <f>'budg-fhwa format-Fy17'!E107+'budg-fhwa format-Fy18'!E107</f>
        <v>0</v>
      </c>
      <c r="F107" s="15" t="s">
        <v>98</v>
      </c>
      <c r="G107" s="59">
        <v>1000</v>
      </c>
      <c r="H107" s="15"/>
      <c r="I107" s="25">
        <f>'budg-fhwa format-Fy17'!I107+'budg-fhwa format-Fy18'!I107</f>
        <v>0</v>
      </c>
      <c r="J107" s="25"/>
      <c r="K107" s="25"/>
      <c r="L107" s="25"/>
      <c r="M107" s="2"/>
    </row>
    <row r="108" spans="1:16" x14ac:dyDescent="0.25">
      <c r="A108" s="29"/>
      <c r="B108" s="14" t="s">
        <v>79</v>
      </c>
      <c r="C108" s="15" t="s">
        <v>100</v>
      </c>
      <c r="D108" s="15"/>
      <c r="E108" s="15">
        <f>'budg-fhwa format-Fy17'!E108+'budg-fhwa format-Fy18'!E108</f>
        <v>0</v>
      </c>
      <c r="F108" s="15" t="s">
        <v>98</v>
      </c>
      <c r="G108" s="59">
        <v>1000</v>
      </c>
      <c r="H108" s="15"/>
      <c r="I108" s="25">
        <f>'budg-fhwa format-Fy17'!I108+'budg-fhwa format-Fy18'!I108</f>
        <v>0</v>
      </c>
      <c r="J108" s="25"/>
      <c r="K108" s="25"/>
      <c r="L108" s="25"/>
      <c r="M108" s="2"/>
    </row>
    <row r="109" spans="1:16" x14ac:dyDescent="0.25">
      <c r="A109" s="29"/>
      <c r="B109" s="14" t="s">
        <v>84</v>
      </c>
      <c r="C109" s="15" t="s">
        <v>101</v>
      </c>
      <c r="D109" s="15"/>
      <c r="E109" s="15">
        <f>'budg-fhwa format-Fy17'!E109+'budg-fhwa format-Fy18'!E109</f>
        <v>0</v>
      </c>
      <c r="F109" s="15" t="s">
        <v>98</v>
      </c>
      <c r="G109" s="59">
        <v>225</v>
      </c>
      <c r="H109" s="15"/>
      <c r="I109" s="25">
        <f>'budg-fhwa format-Fy17'!I109+'budg-fhwa format-Fy18'!I109</f>
        <v>0</v>
      </c>
      <c r="J109" s="25"/>
      <c r="K109" s="25"/>
      <c r="L109" s="25"/>
      <c r="M109" s="2"/>
    </row>
    <row r="110" spans="1:16" x14ac:dyDescent="0.25">
      <c r="A110" s="29"/>
      <c r="B110" s="14" t="s">
        <v>102</v>
      </c>
      <c r="C110" s="15" t="s">
        <v>103</v>
      </c>
      <c r="D110" s="15"/>
      <c r="E110" s="15">
        <f>'budg-fhwa format-Fy17'!E110+'budg-fhwa format-Fy18'!E110</f>
        <v>12</v>
      </c>
      <c r="F110" s="15" t="s">
        <v>98</v>
      </c>
      <c r="G110" s="59">
        <v>700</v>
      </c>
      <c r="H110" s="15"/>
      <c r="I110" s="25">
        <f>'budg-fhwa format-Fy17'!I110+'budg-fhwa format-Fy18'!I110</f>
        <v>8400</v>
      </c>
      <c r="J110" s="25"/>
      <c r="K110" s="25"/>
      <c r="L110" s="25"/>
      <c r="M110" s="2"/>
    </row>
    <row r="111" spans="1:16" x14ac:dyDescent="0.25">
      <c r="A111" s="29"/>
      <c r="B111" s="14" t="s">
        <v>104</v>
      </c>
      <c r="C111" s="15" t="s">
        <v>105</v>
      </c>
      <c r="D111" s="15"/>
      <c r="E111" s="15">
        <f>'budg-fhwa format-Fy17'!E111+'budg-fhwa format-Fy18'!E111</f>
        <v>0</v>
      </c>
      <c r="F111" s="15" t="s">
        <v>98</v>
      </c>
      <c r="G111" s="59">
        <v>500</v>
      </c>
      <c r="H111" s="15"/>
      <c r="I111" s="25">
        <f>'budg-fhwa format-Fy17'!I111+'budg-fhwa format-Fy18'!I111</f>
        <v>0</v>
      </c>
      <c r="J111" s="25"/>
      <c r="K111" s="25"/>
      <c r="L111" s="25"/>
      <c r="M111" s="2"/>
    </row>
    <row r="112" spans="1:16" x14ac:dyDescent="0.25">
      <c r="A112" s="29"/>
      <c r="B112" s="14" t="s">
        <v>106</v>
      </c>
      <c r="C112" s="15" t="s">
        <v>107</v>
      </c>
      <c r="D112" s="15"/>
      <c r="E112" s="15">
        <f>'budg-fhwa format-Fy17'!E112+'budg-fhwa format-Fy18'!E112</f>
        <v>0</v>
      </c>
      <c r="F112" s="15" t="s">
        <v>108</v>
      </c>
      <c r="G112" s="59">
        <v>87</v>
      </c>
      <c r="H112" s="15"/>
      <c r="I112" s="25">
        <f>'budg-fhwa format-Fy17'!I112+'budg-fhwa format-Fy18'!I112</f>
        <v>0</v>
      </c>
      <c r="J112" s="25"/>
      <c r="K112" s="25"/>
      <c r="L112" s="25"/>
      <c r="M112" s="2"/>
    </row>
    <row r="113" spans="1:13" x14ac:dyDescent="0.25">
      <c r="A113" s="29"/>
      <c r="B113" s="14" t="s">
        <v>109</v>
      </c>
      <c r="C113" s="15" t="s">
        <v>110</v>
      </c>
      <c r="D113" s="15"/>
      <c r="E113" s="15">
        <f>'budg-fhwa format-Fy17'!E113+'budg-fhwa format-Fy18'!E113</f>
        <v>0</v>
      </c>
      <c r="F113" s="15" t="s">
        <v>111</v>
      </c>
      <c r="G113" s="60">
        <v>1.02</v>
      </c>
      <c r="H113" s="15"/>
      <c r="I113" s="25">
        <f>'budg-fhwa format-Fy17'!I113+'budg-fhwa format-Fy18'!I113</f>
        <v>0</v>
      </c>
      <c r="J113" s="25"/>
      <c r="K113" s="25"/>
      <c r="L113" s="25"/>
      <c r="M113" s="2"/>
    </row>
    <row r="114" spans="1:13" x14ac:dyDescent="0.25">
      <c r="A114" s="29"/>
      <c r="B114" s="14" t="s">
        <v>112</v>
      </c>
      <c r="C114" s="15" t="s">
        <v>113</v>
      </c>
      <c r="D114" s="15"/>
      <c r="E114" s="15">
        <f>'budg-fhwa format-Fy17'!E114+'budg-fhwa format-Fy18'!E114</f>
        <v>0</v>
      </c>
      <c r="F114" s="15" t="s">
        <v>114</v>
      </c>
      <c r="G114" s="59">
        <v>7297</v>
      </c>
      <c r="H114" s="15"/>
      <c r="I114" s="25">
        <f>'budg-fhwa format-Fy17'!I114+'budg-fhwa format-Fy18'!I114</f>
        <v>0</v>
      </c>
      <c r="J114" s="25"/>
      <c r="K114" s="25"/>
      <c r="L114" s="25"/>
      <c r="M114" s="2"/>
    </row>
    <row r="115" spans="1:13" x14ac:dyDescent="0.25">
      <c r="A115" s="29"/>
      <c r="B115" s="14" t="s">
        <v>115</v>
      </c>
      <c r="C115" s="15" t="s">
        <v>116</v>
      </c>
      <c r="D115" s="15"/>
      <c r="E115" s="15">
        <f>'budg-fhwa format-Fy17'!E115+'budg-fhwa format-Fy18'!E115</f>
        <v>0</v>
      </c>
      <c r="F115" s="15" t="s">
        <v>114</v>
      </c>
      <c r="G115" s="59">
        <v>11910</v>
      </c>
      <c r="H115" s="15"/>
      <c r="I115" s="25">
        <f>'budg-fhwa format-Fy17'!I115+'budg-fhwa format-Fy18'!I115</f>
        <v>0</v>
      </c>
      <c r="J115" s="25"/>
      <c r="K115" s="25"/>
      <c r="L115" s="25"/>
      <c r="M115" s="2"/>
    </row>
    <row r="116" spans="1:13" x14ac:dyDescent="0.25">
      <c r="A116" s="29"/>
      <c r="B116" s="14" t="s">
        <v>117</v>
      </c>
      <c r="C116" s="15" t="s">
        <v>118</v>
      </c>
      <c r="D116" s="15"/>
      <c r="E116" s="15">
        <f>'budg-fhwa format-Fy17'!E116+'budg-fhwa format-Fy18'!E116</f>
        <v>0</v>
      </c>
      <c r="F116" s="15" t="s">
        <v>111</v>
      </c>
      <c r="G116" s="59">
        <v>370</v>
      </c>
      <c r="H116" s="15"/>
      <c r="I116" s="25">
        <f>'budg-fhwa format-Fy17'!I116+'budg-fhwa format-Fy18'!I116</f>
        <v>0</v>
      </c>
      <c r="J116" s="25"/>
      <c r="K116" s="25"/>
      <c r="L116" s="25"/>
      <c r="M116" s="2"/>
    </row>
    <row r="117" spans="1:13" x14ac:dyDescent="0.25">
      <c r="A117" s="29"/>
      <c r="B117" s="14" t="s">
        <v>119</v>
      </c>
      <c r="C117" s="15" t="s">
        <v>120</v>
      </c>
      <c r="D117" s="15"/>
      <c r="E117" s="15"/>
      <c r="F117" s="15"/>
      <c r="G117" s="15"/>
      <c r="H117" s="15"/>
      <c r="I117" s="25">
        <f>'budg-fhwa format-Fy17'!I117+'budg-fhwa format-Fy18'!I117</f>
        <v>0</v>
      </c>
      <c r="J117" s="25"/>
      <c r="K117" s="25"/>
      <c r="L117" s="25"/>
      <c r="M117" s="2"/>
    </row>
    <row r="118" spans="1:13" x14ac:dyDescent="0.25">
      <c r="A118" s="29"/>
      <c r="B118" s="14" t="s">
        <v>121</v>
      </c>
      <c r="C118" s="15"/>
      <c r="D118" s="15"/>
      <c r="E118" s="15"/>
      <c r="F118" s="15"/>
      <c r="G118" s="15"/>
      <c r="H118" s="15"/>
      <c r="I118" s="25">
        <f>'budg-fhwa format-Fy17'!I118+'budg-fhwa format-Fy18'!I118</f>
        <v>0</v>
      </c>
      <c r="J118" s="25"/>
      <c r="K118" s="25"/>
      <c r="L118" s="25"/>
      <c r="M118" s="2"/>
    </row>
    <row r="119" spans="1:13" x14ac:dyDescent="0.25">
      <c r="A119" s="24"/>
      <c r="B119" s="14"/>
      <c r="C119" s="14"/>
      <c r="D119" s="14" t="s">
        <v>122</v>
      </c>
      <c r="E119" s="14"/>
      <c r="F119" s="15"/>
      <c r="G119" s="15"/>
      <c r="H119" s="15"/>
      <c r="I119" s="25"/>
      <c r="J119" s="49">
        <f>ROUND(SUM(I105:I118),0)</f>
        <v>9758</v>
      </c>
      <c r="K119" s="49"/>
      <c r="L119" s="49"/>
      <c r="M119" s="2"/>
    </row>
    <row r="120" spans="1:13" ht="6" customHeight="1" x14ac:dyDescent="0.25">
      <c r="A120" s="24"/>
      <c r="B120" s="14"/>
      <c r="C120" s="14"/>
      <c r="D120" s="14"/>
      <c r="E120" s="14"/>
      <c r="F120" s="15"/>
      <c r="G120" s="15"/>
      <c r="H120" s="15"/>
      <c r="I120" s="25"/>
      <c r="J120" s="25"/>
      <c r="K120" s="25"/>
      <c r="L120" s="25"/>
      <c r="M120" s="2"/>
    </row>
    <row r="121" spans="1:13" ht="16.8" x14ac:dyDescent="0.55000000000000004">
      <c r="A121" s="24" t="s">
        <v>123</v>
      </c>
      <c r="B121" s="24" t="s">
        <v>124</v>
      </c>
      <c r="C121" s="14"/>
      <c r="D121" s="14"/>
      <c r="E121" s="14"/>
      <c r="F121" s="15"/>
      <c r="G121" s="15"/>
      <c r="H121" s="15"/>
      <c r="I121" s="25"/>
      <c r="J121" s="61">
        <f>ROUND(SUM(J77:J119),0)</f>
        <v>62446</v>
      </c>
      <c r="K121" s="61"/>
      <c r="L121" s="61"/>
      <c r="M121" s="2">
        <f>J121-25000</f>
        <v>37446</v>
      </c>
    </row>
    <row r="122" spans="1:13" ht="6" customHeight="1" x14ac:dyDescent="0.25">
      <c r="A122" s="24"/>
      <c r="B122" s="24"/>
      <c r="C122" s="14"/>
      <c r="D122" s="14"/>
      <c r="E122" s="14"/>
      <c r="F122" s="15"/>
      <c r="G122" s="15"/>
      <c r="H122" s="15"/>
      <c r="I122" s="25"/>
      <c r="J122" s="25"/>
      <c r="K122" s="25"/>
      <c r="L122" s="25"/>
      <c r="M122" s="2"/>
    </row>
    <row r="123" spans="1:13" x14ac:dyDescent="0.25">
      <c r="A123" s="24" t="s">
        <v>125</v>
      </c>
      <c r="B123" s="24" t="s">
        <v>185</v>
      </c>
      <c r="C123" s="14"/>
      <c r="D123" s="14"/>
      <c r="E123" s="18"/>
      <c r="F123" s="18" t="s">
        <v>126</v>
      </c>
      <c r="G123" s="62">
        <f>ROUND(J102+J77+J87+M95+(SUM(I117:I118)),0)</f>
        <v>52688</v>
      </c>
      <c r="H123" s="15"/>
      <c r="I123" s="25"/>
      <c r="J123" s="49">
        <f>ROUND(G123*0.485,0)</f>
        <v>25554</v>
      </c>
      <c r="K123" s="49"/>
      <c r="L123" s="49"/>
      <c r="M123" s="2"/>
    </row>
    <row r="124" spans="1:13" ht="6" customHeight="1" x14ac:dyDescent="0.25">
      <c r="A124" s="24"/>
      <c r="B124" s="24"/>
      <c r="C124" s="14"/>
      <c r="D124" s="14"/>
      <c r="E124" s="14"/>
      <c r="F124" s="15"/>
      <c r="G124" s="15"/>
      <c r="H124" s="15"/>
      <c r="I124" s="25"/>
      <c r="J124" s="25"/>
      <c r="K124" s="25"/>
      <c r="L124" s="25"/>
      <c r="M124" s="2"/>
    </row>
    <row r="125" spans="1:13" ht="15" x14ac:dyDescent="0.4">
      <c r="A125" s="24" t="s">
        <v>127</v>
      </c>
      <c r="B125" s="24" t="s">
        <v>128</v>
      </c>
      <c r="C125" s="14"/>
      <c r="D125" s="14"/>
      <c r="E125" s="14"/>
      <c r="F125" s="15"/>
      <c r="G125" s="15"/>
      <c r="H125" s="15"/>
      <c r="I125" s="25"/>
      <c r="J125" s="63">
        <f>ROUND(J121+J123,0)</f>
        <v>88000</v>
      </c>
      <c r="K125" s="63"/>
      <c r="L125" s="63"/>
      <c r="M125" s="2"/>
    </row>
    <row r="126" spans="1:13" x14ac:dyDescent="0.25">
      <c r="A126" s="29"/>
      <c r="B126" s="15"/>
      <c r="C126" s="15"/>
      <c r="D126" s="15"/>
      <c r="E126" s="15"/>
      <c r="F126" s="15"/>
      <c r="G126" s="15"/>
      <c r="H126" s="15"/>
      <c r="I126" s="25"/>
      <c r="J126" s="25"/>
      <c r="K126" s="25"/>
      <c r="L126" s="25"/>
      <c r="M126" s="2"/>
    </row>
    <row r="127" spans="1:13" x14ac:dyDescent="0.25">
      <c r="A127" s="29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2"/>
    </row>
    <row r="128" spans="1:13" x14ac:dyDescent="0.25">
      <c r="A128" s="64" t="s">
        <v>129</v>
      </c>
      <c r="B128" s="65"/>
      <c r="C128" s="15"/>
      <c r="D128" s="66"/>
      <c r="E128" s="66"/>
      <c r="F128" s="66"/>
      <c r="G128" s="66"/>
      <c r="H128" s="66"/>
      <c r="I128" s="66"/>
      <c r="J128" s="66"/>
      <c r="K128" s="66"/>
      <c r="L128" s="66"/>
      <c r="M128" s="66"/>
    </row>
    <row r="129" spans="1:19" ht="6" customHeight="1" x14ac:dyDescent="0.25">
      <c r="A129" s="29"/>
      <c r="B129" s="15"/>
      <c r="C129" s="15"/>
      <c r="D129" s="66"/>
      <c r="E129" s="66"/>
      <c r="F129" s="66"/>
      <c r="G129" s="66"/>
      <c r="H129" s="66"/>
      <c r="I129" s="66"/>
      <c r="J129" s="66"/>
      <c r="K129" s="66"/>
      <c r="L129" s="66"/>
      <c r="M129" s="66"/>
    </row>
    <row r="130" spans="1:19" x14ac:dyDescent="0.25">
      <c r="A130" s="67" t="s">
        <v>130</v>
      </c>
      <c r="B130" s="65"/>
      <c r="C130" s="65"/>
      <c r="D130" s="66"/>
      <c r="E130" s="66"/>
      <c r="F130" s="66"/>
      <c r="G130" s="66"/>
      <c r="H130" s="66"/>
      <c r="I130" s="66"/>
      <c r="J130" s="66"/>
      <c r="K130" s="66"/>
      <c r="L130" s="66"/>
      <c r="M130" s="66"/>
    </row>
    <row r="131" spans="1:19" x14ac:dyDescent="0.25">
      <c r="A131" s="67" t="s">
        <v>131</v>
      </c>
      <c r="B131" s="68"/>
      <c r="C131" s="65"/>
      <c r="D131" s="66"/>
      <c r="E131" s="66"/>
      <c r="F131" s="66"/>
      <c r="G131" s="66"/>
      <c r="H131" s="66"/>
      <c r="I131" s="66"/>
      <c r="J131" s="66"/>
      <c r="K131" s="66"/>
      <c r="L131" s="66"/>
      <c r="M131" s="66"/>
    </row>
    <row r="132" spans="1:19" x14ac:dyDescent="0.25">
      <c r="A132" s="67" t="s">
        <v>132</v>
      </c>
      <c r="B132" s="68"/>
      <c r="C132" s="65"/>
      <c r="D132" s="66"/>
      <c r="E132" s="66"/>
      <c r="F132" s="66"/>
      <c r="G132" s="66"/>
      <c r="H132" s="66"/>
      <c r="I132" s="66"/>
      <c r="J132" s="66"/>
      <c r="K132" s="66"/>
      <c r="L132" s="66"/>
      <c r="M132" s="66"/>
    </row>
    <row r="133" spans="1:19" x14ac:dyDescent="0.25">
      <c r="A133" s="67" t="s">
        <v>133</v>
      </c>
      <c r="B133" s="65"/>
      <c r="C133" s="65"/>
      <c r="D133" s="66"/>
      <c r="E133" s="66"/>
      <c r="F133" s="66"/>
      <c r="G133" s="66"/>
      <c r="H133" s="66"/>
      <c r="I133" s="66"/>
      <c r="J133" s="66"/>
      <c r="K133" s="66"/>
      <c r="L133" s="66"/>
      <c r="M133" s="66"/>
    </row>
    <row r="134" spans="1:19" x14ac:dyDescent="0.25">
      <c r="A134" s="67" t="s">
        <v>134</v>
      </c>
      <c r="B134" s="65"/>
      <c r="C134" s="65"/>
      <c r="D134" s="66"/>
      <c r="E134" s="66"/>
      <c r="F134" s="66"/>
      <c r="G134" s="66"/>
      <c r="H134" s="66"/>
      <c r="I134" s="66"/>
      <c r="J134" s="66"/>
      <c r="K134" s="66"/>
      <c r="L134" s="66"/>
      <c r="M134" s="66"/>
    </row>
    <row r="135" spans="1:19" x14ac:dyDescent="0.25">
      <c r="A135" s="67" t="s">
        <v>135</v>
      </c>
      <c r="B135" s="68"/>
      <c r="C135" s="65"/>
      <c r="D135" s="66"/>
      <c r="E135" s="66"/>
      <c r="F135" s="66"/>
      <c r="G135" s="66"/>
      <c r="H135" s="66"/>
      <c r="I135" s="66"/>
      <c r="J135" s="66"/>
      <c r="K135" s="66"/>
      <c r="L135" s="66"/>
      <c r="M135" s="66"/>
    </row>
    <row r="136" spans="1:19" x14ac:dyDescent="0.25">
      <c r="A136" s="67" t="s">
        <v>136</v>
      </c>
      <c r="B136" s="65"/>
      <c r="C136" s="65"/>
      <c r="D136" s="66"/>
      <c r="E136" s="66"/>
      <c r="F136" s="66"/>
      <c r="G136" s="66"/>
      <c r="H136" s="66"/>
      <c r="I136" s="66"/>
      <c r="J136" s="66"/>
      <c r="K136" s="66"/>
      <c r="L136" s="66"/>
      <c r="M136" s="66"/>
    </row>
    <row r="137" spans="1:19" x14ac:dyDescent="0.25">
      <c r="A137" s="67" t="s">
        <v>137</v>
      </c>
      <c r="B137" s="65"/>
      <c r="C137" s="65"/>
      <c r="D137" s="66"/>
      <c r="E137" s="66"/>
      <c r="F137" s="66"/>
      <c r="G137" s="66"/>
      <c r="H137" s="66"/>
      <c r="I137" s="66"/>
      <c r="J137" s="66"/>
      <c r="K137" s="66"/>
      <c r="L137" s="66"/>
      <c r="M137" s="66"/>
    </row>
    <row r="138" spans="1:19" x14ac:dyDescent="0.25">
      <c r="A138" s="67" t="s">
        <v>138</v>
      </c>
      <c r="B138" s="65"/>
      <c r="C138" s="65"/>
      <c r="D138" s="66"/>
      <c r="E138" s="66"/>
      <c r="F138" s="66"/>
      <c r="G138" s="66"/>
      <c r="H138" s="66"/>
      <c r="I138" s="66"/>
      <c r="J138" s="66"/>
      <c r="K138" s="66"/>
      <c r="L138" s="66"/>
    </row>
    <row r="139" spans="1:19" x14ac:dyDescent="0.25">
      <c r="A139" s="67"/>
      <c r="B139" s="65"/>
      <c r="C139" s="65"/>
      <c r="D139" s="66"/>
      <c r="E139" s="66"/>
      <c r="F139" s="66"/>
      <c r="G139" s="66"/>
      <c r="H139" s="66"/>
      <c r="I139" s="66"/>
      <c r="J139" s="66"/>
      <c r="K139" s="66"/>
      <c r="L139" s="66"/>
    </row>
    <row r="140" spans="1:19" x14ac:dyDescent="0.25">
      <c r="A140" s="69"/>
      <c r="B140" s="2"/>
      <c r="C140" s="70" t="s">
        <v>139</v>
      </c>
      <c r="D140" s="66"/>
      <c r="E140" s="66"/>
      <c r="F140" s="66"/>
      <c r="G140" s="66"/>
      <c r="H140" s="66"/>
      <c r="I140" s="66"/>
      <c r="J140" s="66"/>
      <c r="K140" s="66"/>
      <c r="L140" s="66"/>
      <c r="M140" s="70" t="s">
        <v>140</v>
      </c>
      <c r="N140" s="71"/>
      <c r="O140" s="15"/>
      <c r="P140" s="15"/>
      <c r="Q140" s="59"/>
      <c r="R140" s="15"/>
      <c r="S140" s="25">
        <f t="shared" ref="S140:S155" si="1">ROUND(O140*Q140,0)</f>
        <v>0</v>
      </c>
    </row>
    <row r="141" spans="1:19" ht="12.6" customHeight="1" x14ac:dyDescent="0.25">
      <c r="A141" s="72"/>
      <c r="C141" s="15" t="s">
        <v>141</v>
      </c>
      <c r="D141" s="73"/>
      <c r="E141" s="15"/>
      <c r="F141" s="15">
        <v>0</v>
      </c>
      <c r="G141" s="59" t="s">
        <v>111</v>
      </c>
      <c r="H141" s="59">
        <v>60</v>
      </c>
      <c r="I141" s="25">
        <f t="shared" ref="I141:I152" si="2">ROUND(F141*H141,0)</f>
        <v>0</v>
      </c>
      <c r="J141" s="73"/>
      <c r="K141" s="73"/>
      <c r="L141" s="73"/>
      <c r="M141" s="15" t="s">
        <v>142</v>
      </c>
      <c r="N141" s="73"/>
      <c r="O141" s="15">
        <v>0</v>
      </c>
      <c r="P141" s="15" t="s">
        <v>111</v>
      </c>
      <c r="Q141" s="59">
        <v>200</v>
      </c>
      <c r="R141" s="15"/>
      <c r="S141" s="25">
        <f t="shared" si="1"/>
        <v>0</v>
      </c>
    </row>
    <row r="142" spans="1:19" ht="12.6" customHeight="1" x14ac:dyDescent="0.25">
      <c r="A142" s="72"/>
      <c r="C142" s="15" t="s">
        <v>143</v>
      </c>
      <c r="D142" s="73"/>
      <c r="E142" s="15"/>
      <c r="F142" s="15">
        <v>0</v>
      </c>
      <c r="G142" s="59" t="s">
        <v>111</v>
      </c>
      <c r="H142" s="59">
        <v>80</v>
      </c>
      <c r="I142" s="25">
        <f t="shared" si="2"/>
        <v>0</v>
      </c>
      <c r="J142" s="73"/>
      <c r="K142" s="73"/>
      <c r="L142" s="73"/>
      <c r="M142" s="15" t="s">
        <v>144</v>
      </c>
      <c r="N142" s="73"/>
      <c r="O142" s="15">
        <v>0</v>
      </c>
      <c r="P142" s="15" t="s">
        <v>111</v>
      </c>
      <c r="Q142" s="59">
        <v>20</v>
      </c>
      <c r="R142" s="15"/>
      <c r="S142" s="25">
        <f t="shared" si="1"/>
        <v>0</v>
      </c>
    </row>
    <row r="143" spans="1:19" ht="12.6" customHeight="1" x14ac:dyDescent="0.25">
      <c r="A143" s="72"/>
      <c r="C143" s="15" t="s">
        <v>145</v>
      </c>
      <c r="D143" s="73"/>
      <c r="E143" s="15"/>
      <c r="F143" s="15">
        <v>0</v>
      </c>
      <c r="G143" s="59" t="s">
        <v>111</v>
      </c>
      <c r="H143" s="59">
        <v>58</v>
      </c>
      <c r="I143" s="25">
        <f t="shared" si="2"/>
        <v>0</v>
      </c>
      <c r="J143" s="73"/>
      <c r="K143" s="73"/>
      <c r="L143" s="73"/>
      <c r="M143" s="15" t="s">
        <v>146</v>
      </c>
      <c r="N143" s="73"/>
      <c r="O143" s="15">
        <v>0</v>
      </c>
      <c r="P143" s="15" t="s">
        <v>147</v>
      </c>
      <c r="Q143" s="59">
        <v>160</v>
      </c>
      <c r="R143" s="15"/>
      <c r="S143" s="25">
        <f t="shared" si="1"/>
        <v>0</v>
      </c>
    </row>
    <row r="144" spans="1:19" x14ac:dyDescent="0.25">
      <c r="A144" s="72"/>
      <c r="C144" s="15" t="s">
        <v>148</v>
      </c>
      <c r="D144" s="73"/>
      <c r="E144" s="15"/>
      <c r="F144" s="15">
        <v>0</v>
      </c>
      <c r="G144" s="59" t="s">
        <v>111</v>
      </c>
      <c r="H144" s="59">
        <v>14</v>
      </c>
      <c r="I144" s="25">
        <f t="shared" si="2"/>
        <v>0</v>
      </c>
      <c r="J144" s="73"/>
      <c r="K144" s="73"/>
      <c r="L144" s="73"/>
      <c r="M144" s="15" t="s">
        <v>149</v>
      </c>
      <c r="N144" s="73"/>
      <c r="O144" s="15">
        <v>0</v>
      </c>
      <c r="P144" s="15" t="s">
        <v>150</v>
      </c>
      <c r="Q144" s="59">
        <v>800</v>
      </c>
      <c r="R144" s="15"/>
      <c r="S144" s="25">
        <f t="shared" si="1"/>
        <v>0</v>
      </c>
    </row>
    <row r="145" spans="1:19" x14ac:dyDescent="0.25">
      <c r="A145" s="72"/>
      <c r="C145" s="15" t="s">
        <v>151</v>
      </c>
      <c r="D145" s="73"/>
      <c r="E145" s="15"/>
      <c r="F145" s="15">
        <v>0</v>
      </c>
      <c r="G145" s="59" t="s">
        <v>111</v>
      </c>
      <c r="H145" s="59">
        <v>56</v>
      </c>
      <c r="I145" s="25">
        <f t="shared" si="2"/>
        <v>0</v>
      </c>
      <c r="J145" s="74"/>
      <c r="K145" s="74"/>
      <c r="L145" s="74"/>
      <c r="M145" s="15" t="s">
        <v>152</v>
      </c>
      <c r="N145" s="73"/>
      <c r="O145" s="15">
        <v>0</v>
      </c>
      <c r="P145" s="15" t="s">
        <v>153</v>
      </c>
      <c r="Q145" s="59">
        <v>20</v>
      </c>
      <c r="R145" s="15"/>
      <c r="S145" s="25">
        <f t="shared" si="1"/>
        <v>0</v>
      </c>
    </row>
    <row r="146" spans="1:19" x14ac:dyDescent="0.25">
      <c r="A146" s="72"/>
      <c r="C146" s="15" t="s">
        <v>154</v>
      </c>
      <c r="D146" s="73"/>
      <c r="E146" s="15"/>
      <c r="F146" s="15">
        <v>0</v>
      </c>
      <c r="G146" s="59" t="s">
        <v>111</v>
      </c>
      <c r="H146" s="59">
        <v>15</v>
      </c>
      <c r="I146" s="25">
        <f t="shared" si="2"/>
        <v>0</v>
      </c>
      <c r="J146" s="74"/>
      <c r="K146" s="74"/>
      <c r="L146" s="74"/>
      <c r="M146" s="15" t="s">
        <v>155</v>
      </c>
      <c r="N146" s="73"/>
      <c r="O146" s="15">
        <v>0</v>
      </c>
      <c r="P146" s="15" t="s">
        <v>111</v>
      </c>
      <c r="Q146" s="59">
        <v>12</v>
      </c>
      <c r="R146" s="15"/>
      <c r="S146" s="25">
        <f t="shared" si="1"/>
        <v>0</v>
      </c>
    </row>
    <row r="147" spans="1:19" x14ac:dyDescent="0.25">
      <c r="A147" s="72"/>
      <c r="C147" s="15" t="s">
        <v>156</v>
      </c>
      <c r="D147" s="73"/>
      <c r="E147" s="15"/>
      <c r="F147" s="15">
        <v>0</v>
      </c>
      <c r="G147" s="59" t="s">
        <v>111</v>
      </c>
      <c r="H147" s="59">
        <v>50</v>
      </c>
      <c r="I147" s="25">
        <f t="shared" si="2"/>
        <v>0</v>
      </c>
      <c r="J147" s="74"/>
      <c r="K147" s="74"/>
      <c r="L147" s="74"/>
      <c r="M147" s="15" t="s">
        <v>157</v>
      </c>
      <c r="N147" s="73"/>
      <c r="O147" s="15">
        <v>0</v>
      </c>
      <c r="P147" s="15" t="s">
        <v>111</v>
      </c>
      <c r="Q147" s="59">
        <v>30</v>
      </c>
      <c r="R147" s="15"/>
      <c r="S147" s="25">
        <f t="shared" si="1"/>
        <v>0</v>
      </c>
    </row>
    <row r="148" spans="1:19" x14ac:dyDescent="0.25">
      <c r="A148" s="72"/>
      <c r="C148" s="15" t="s">
        <v>158</v>
      </c>
      <c r="D148" s="73"/>
      <c r="E148" s="15"/>
      <c r="F148" s="15">
        <v>0</v>
      </c>
      <c r="G148" s="59" t="s">
        <v>111</v>
      </c>
      <c r="H148" s="59">
        <v>65</v>
      </c>
      <c r="I148" s="25">
        <f t="shared" si="2"/>
        <v>0</v>
      </c>
      <c r="J148" s="74"/>
      <c r="K148" s="74"/>
      <c r="L148" s="74"/>
      <c r="M148" s="15" t="s">
        <v>159</v>
      </c>
      <c r="N148" s="73"/>
      <c r="O148" s="15">
        <v>0</v>
      </c>
      <c r="P148" s="15" t="s">
        <v>147</v>
      </c>
      <c r="Q148" s="59">
        <v>10</v>
      </c>
      <c r="R148" s="15"/>
      <c r="S148" s="25">
        <f t="shared" si="1"/>
        <v>0</v>
      </c>
    </row>
    <row r="149" spans="1:19" x14ac:dyDescent="0.25">
      <c r="A149" s="72"/>
      <c r="C149" s="15" t="s">
        <v>160</v>
      </c>
      <c r="D149" s="73"/>
      <c r="E149" s="15"/>
      <c r="F149" s="15">
        <v>0</v>
      </c>
      <c r="G149" s="59" t="s">
        <v>111</v>
      </c>
      <c r="H149" s="59">
        <v>68</v>
      </c>
      <c r="I149" s="25">
        <f t="shared" si="2"/>
        <v>0</v>
      </c>
      <c r="J149" s="74"/>
      <c r="K149" s="74"/>
      <c r="L149" s="74"/>
      <c r="M149" s="15" t="s">
        <v>161</v>
      </c>
      <c r="N149" s="73"/>
      <c r="O149" s="15">
        <v>0</v>
      </c>
      <c r="P149" s="15" t="s">
        <v>162</v>
      </c>
      <c r="Q149" s="59">
        <v>100</v>
      </c>
      <c r="R149" s="15"/>
      <c r="S149" s="25">
        <f t="shared" si="1"/>
        <v>0</v>
      </c>
    </row>
    <row r="150" spans="1:19" x14ac:dyDescent="0.25">
      <c r="A150" s="72"/>
      <c r="C150" s="15" t="s">
        <v>163</v>
      </c>
      <c r="D150" s="73"/>
      <c r="E150" s="15"/>
      <c r="F150" s="15">
        <v>0</v>
      </c>
      <c r="G150" s="59" t="s">
        <v>111</v>
      </c>
      <c r="H150" s="59">
        <v>55</v>
      </c>
      <c r="I150" s="25">
        <f t="shared" si="2"/>
        <v>0</v>
      </c>
      <c r="J150" s="74"/>
      <c r="K150" s="74"/>
      <c r="L150" s="74"/>
      <c r="M150" s="15" t="s">
        <v>164</v>
      </c>
      <c r="N150" s="73"/>
      <c r="O150" s="15">
        <v>0</v>
      </c>
      <c r="P150" s="15" t="s">
        <v>162</v>
      </c>
      <c r="Q150" s="59">
        <v>30</v>
      </c>
      <c r="R150" s="15"/>
      <c r="S150" s="25">
        <f t="shared" si="1"/>
        <v>0</v>
      </c>
    </row>
    <row r="151" spans="1:19" x14ac:dyDescent="0.25">
      <c r="A151" s="72"/>
      <c r="C151" s="15" t="s">
        <v>165</v>
      </c>
      <c r="D151" s="73"/>
      <c r="E151" s="15"/>
      <c r="F151" s="15">
        <v>0</v>
      </c>
      <c r="G151" s="59" t="s">
        <v>111</v>
      </c>
      <c r="H151" s="59">
        <v>48</v>
      </c>
      <c r="I151" s="25">
        <f t="shared" si="2"/>
        <v>0</v>
      </c>
      <c r="J151" s="74"/>
      <c r="K151" s="74"/>
      <c r="L151" s="74"/>
      <c r="M151" s="15" t="s">
        <v>166</v>
      </c>
      <c r="N151" s="73"/>
      <c r="O151" s="15">
        <v>0</v>
      </c>
      <c r="P151" s="15" t="s">
        <v>162</v>
      </c>
      <c r="Q151" s="59">
        <v>50</v>
      </c>
      <c r="R151" s="15"/>
      <c r="S151" s="25">
        <f t="shared" si="1"/>
        <v>0</v>
      </c>
    </row>
    <row r="152" spans="1:19" x14ac:dyDescent="0.25">
      <c r="A152" s="72"/>
      <c r="C152" s="15" t="s">
        <v>163</v>
      </c>
      <c r="D152" s="73"/>
      <c r="E152" s="15"/>
      <c r="F152" s="15">
        <v>0</v>
      </c>
      <c r="G152" s="59" t="s">
        <v>111</v>
      </c>
      <c r="H152" s="59">
        <v>55</v>
      </c>
      <c r="I152" s="25">
        <f t="shared" si="2"/>
        <v>0</v>
      </c>
      <c r="J152" s="74"/>
      <c r="K152" s="74"/>
      <c r="L152" s="74"/>
      <c r="M152" s="15" t="s">
        <v>167</v>
      </c>
      <c r="N152" s="73"/>
      <c r="O152" s="15">
        <v>0</v>
      </c>
      <c r="P152" s="15" t="s">
        <v>111</v>
      </c>
      <c r="Q152" s="59">
        <v>30</v>
      </c>
      <c r="R152" s="15"/>
      <c r="S152" s="25">
        <f t="shared" si="1"/>
        <v>0</v>
      </c>
    </row>
    <row r="153" spans="1:19" x14ac:dyDescent="0.25">
      <c r="A153" s="72"/>
      <c r="J153" s="74"/>
      <c r="K153" s="74"/>
      <c r="L153" s="74"/>
      <c r="M153" s="15" t="s">
        <v>168</v>
      </c>
      <c r="N153" s="73"/>
      <c r="O153" s="15">
        <v>0</v>
      </c>
      <c r="P153" s="15" t="s">
        <v>147</v>
      </c>
      <c r="Q153" s="59">
        <v>42</v>
      </c>
      <c r="R153" s="15"/>
      <c r="S153" s="25">
        <f t="shared" si="1"/>
        <v>0</v>
      </c>
    </row>
    <row r="154" spans="1:19" x14ac:dyDescent="0.25">
      <c r="A154" s="72"/>
      <c r="J154" s="74"/>
      <c r="K154" s="74"/>
      <c r="L154" s="74"/>
      <c r="M154" s="15" t="s">
        <v>169</v>
      </c>
      <c r="N154" s="73"/>
      <c r="O154" s="15">
        <v>0</v>
      </c>
      <c r="P154" s="15" t="s">
        <v>111</v>
      </c>
      <c r="Q154" s="59">
        <v>60</v>
      </c>
      <c r="R154" s="15"/>
      <c r="S154" s="25">
        <f t="shared" si="1"/>
        <v>0</v>
      </c>
    </row>
    <row r="155" spans="1:19" x14ac:dyDescent="0.25">
      <c r="A155" s="72"/>
      <c r="J155" s="74"/>
      <c r="K155" s="74"/>
      <c r="L155" s="74"/>
      <c r="M155" s="15" t="s">
        <v>170</v>
      </c>
      <c r="N155" s="73"/>
      <c r="O155" s="15">
        <v>0</v>
      </c>
      <c r="P155" s="15" t="s">
        <v>162</v>
      </c>
      <c r="Q155" s="59">
        <v>4300</v>
      </c>
      <c r="R155" s="15"/>
      <c r="S155" s="25">
        <f t="shared" si="1"/>
        <v>0</v>
      </c>
    </row>
    <row r="156" spans="1:19" x14ac:dyDescent="0.25">
      <c r="A156" s="72"/>
      <c r="J156" s="74"/>
      <c r="K156" s="74"/>
      <c r="L156" s="74"/>
      <c r="M156" s="15" t="s">
        <v>171</v>
      </c>
      <c r="N156" s="73"/>
      <c r="O156" s="15">
        <v>0</v>
      </c>
      <c r="P156" s="15" t="s">
        <v>162</v>
      </c>
      <c r="Q156" s="59">
        <v>36</v>
      </c>
      <c r="R156" s="15"/>
      <c r="S156" s="25"/>
    </row>
    <row r="157" spans="1:19" x14ac:dyDescent="0.25">
      <c r="A157" s="72"/>
      <c r="J157" s="74"/>
      <c r="K157" s="74"/>
      <c r="L157" s="74"/>
      <c r="M157" s="15" t="s">
        <v>172</v>
      </c>
      <c r="N157" s="73"/>
      <c r="O157" s="15">
        <v>0</v>
      </c>
      <c r="P157" s="15" t="s">
        <v>153</v>
      </c>
      <c r="Q157" s="59">
        <v>20</v>
      </c>
      <c r="R157" s="15"/>
      <c r="S157" s="25">
        <f t="shared" ref="S157:S169" si="3">ROUND(O157*Q157,0)</f>
        <v>0</v>
      </c>
    </row>
    <row r="158" spans="1:19" x14ac:dyDescent="0.25">
      <c r="A158" s="72"/>
      <c r="J158" s="74"/>
      <c r="K158" s="74"/>
      <c r="L158" s="74"/>
      <c r="M158" s="15" t="s">
        <v>173</v>
      </c>
      <c r="N158" s="73"/>
      <c r="O158" s="15">
        <v>0</v>
      </c>
      <c r="P158" s="15" t="s">
        <v>111</v>
      </c>
      <c r="Q158" s="59">
        <v>52</v>
      </c>
      <c r="R158" s="15"/>
      <c r="S158" s="25">
        <f t="shared" si="3"/>
        <v>0</v>
      </c>
    </row>
    <row r="159" spans="1:19" x14ac:dyDescent="0.25">
      <c r="A159" s="72"/>
      <c r="J159" s="74"/>
      <c r="K159" s="74"/>
      <c r="L159" s="74"/>
      <c r="M159" s="15" t="s">
        <v>174</v>
      </c>
      <c r="N159" s="73"/>
      <c r="O159" s="15">
        <v>0</v>
      </c>
      <c r="P159" s="15" t="s">
        <v>111</v>
      </c>
      <c r="Q159" s="59">
        <v>25</v>
      </c>
      <c r="R159" s="15"/>
      <c r="S159" s="25">
        <f t="shared" si="3"/>
        <v>0</v>
      </c>
    </row>
    <row r="160" spans="1:19" x14ac:dyDescent="0.25">
      <c r="A160" s="72"/>
      <c r="J160" s="74"/>
      <c r="K160" s="74"/>
      <c r="L160" s="74"/>
      <c r="M160" s="15" t="s">
        <v>175</v>
      </c>
      <c r="N160" s="73"/>
      <c r="O160" s="15">
        <v>0</v>
      </c>
      <c r="P160" s="15" t="s">
        <v>111</v>
      </c>
      <c r="Q160" s="59">
        <v>39</v>
      </c>
      <c r="R160" s="15"/>
      <c r="S160" s="25">
        <f t="shared" si="3"/>
        <v>0</v>
      </c>
    </row>
    <row r="161" spans="1:19" x14ac:dyDescent="0.25">
      <c r="A161" s="72"/>
      <c r="J161" s="74"/>
      <c r="K161" s="74"/>
      <c r="L161" s="74"/>
      <c r="M161" s="15" t="s">
        <v>176</v>
      </c>
      <c r="N161" s="73"/>
      <c r="O161" s="15">
        <v>0</v>
      </c>
      <c r="P161" s="15" t="s">
        <v>111</v>
      </c>
      <c r="Q161" s="59">
        <v>115</v>
      </c>
      <c r="R161" s="15"/>
      <c r="S161" s="25">
        <f t="shared" si="3"/>
        <v>0</v>
      </c>
    </row>
    <row r="162" spans="1:19" x14ac:dyDescent="0.25">
      <c r="A162" s="72"/>
      <c r="J162" s="74"/>
      <c r="K162" s="74"/>
      <c r="L162" s="74"/>
      <c r="M162" s="15" t="s">
        <v>177</v>
      </c>
      <c r="N162" s="73"/>
      <c r="O162" s="15">
        <v>0</v>
      </c>
      <c r="P162" s="15" t="s">
        <v>111</v>
      </c>
      <c r="Q162" s="59">
        <v>20</v>
      </c>
      <c r="R162" s="15"/>
      <c r="S162" s="25">
        <f t="shared" si="3"/>
        <v>0</v>
      </c>
    </row>
    <row r="163" spans="1:19" x14ac:dyDescent="0.25">
      <c r="A163" s="72"/>
      <c r="J163" s="74"/>
      <c r="K163" s="74"/>
      <c r="L163" s="74"/>
      <c r="M163" s="15" t="s">
        <v>178</v>
      </c>
      <c r="N163" s="73"/>
      <c r="O163" s="15">
        <v>0</v>
      </c>
      <c r="P163" s="15" t="s">
        <v>111</v>
      </c>
      <c r="Q163" s="59">
        <v>120</v>
      </c>
      <c r="R163" s="15"/>
      <c r="S163" s="25">
        <f t="shared" si="3"/>
        <v>0</v>
      </c>
    </row>
    <row r="164" spans="1:19" x14ac:dyDescent="0.25">
      <c r="A164" s="72"/>
      <c r="J164" s="74"/>
      <c r="K164" s="74"/>
      <c r="L164" s="74"/>
      <c r="M164" s="15" t="s">
        <v>179</v>
      </c>
      <c r="N164" s="73"/>
      <c r="O164" s="15">
        <v>0</v>
      </c>
      <c r="P164" s="15" t="s">
        <v>111</v>
      </c>
      <c r="Q164" s="59">
        <v>40</v>
      </c>
      <c r="R164" s="15"/>
      <c r="S164" s="25">
        <f t="shared" si="3"/>
        <v>0</v>
      </c>
    </row>
    <row r="165" spans="1:19" x14ac:dyDescent="0.25">
      <c r="A165" s="72"/>
      <c r="J165" s="74"/>
      <c r="K165" s="74"/>
      <c r="L165" s="74"/>
      <c r="M165" s="15" t="s">
        <v>180</v>
      </c>
      <c r="N165" s="73"/>
      <c r="O165" s="15">
        <v>0</v>
      </c>
      <c r="P165" s="15" t="s">
        <v>111</v>
      </c>
      <c r="Q165" s="59">
        <v>40</v>
      </c>
      <c r="R165" s="15"/>
      <c r="S165" s="25">
        <f t="shared" si="3"/>
        <v>0</v>
      </c>
    </row>
    <row r="166" spans="1:19" x14ac:dyDescent="0.25">
      <c r="A166" s="72"/>
      <c r="J166" s="74"/>
      <c r="K166" s="74"/>
      <c r="L166" s="74"/>
      <c r="M166" s="15" t="s">
        <v>181</v>
      </c>
      <c r="N166" s="73"/>
      <c r="O166" s="15">
        <v>0</v>
      </c>
      <c r="P166" s="15" t="s">
        <v>153</v>
      </c>
      <c r="Q166" s="59">
        <v>1500</v>
      </c>
      <c r="R166" s="15"/>
      <c r="S166" s="25">
        <f t="shared" si="3"/>
        <v>0</v>
      </c>
    </row>
    <row r="167" spans="1:19" x14ac:dyDescent="0.25">
      <c r="A167" s="72"/>
      <c r="J167" s="74"/>
      <c r="K167" s="74"/>
      <c r="L167" s="74"/>
      <c r="M167" s="15" t="s">
        <v>182</v>
      </c>
      <c r="N167" s="73"/>
      <c r="O167" s="15">
        <v>0</v>
      </c>
      <c r="P167" s="15" t="s">
        <v>111</v>
      </c>
      <c r="Q167" s="59">
        <v>40</v>
      </c>
      <c r="R167" s="15"/>
      <c r="S167" s="25">
        <f t="shared" si="3"/>
        <v>0</v>
      </c>
    </row>
    <row r="168" spans="1:19" x14ac:dyDescent="0.25">
      <c r="A168" s="72"/>
      <c r="J168" s="74"/>
      <c r="K168" s="74"/>
      <c r="L168" s="74"/>
      <c r="M168" s="15" t="s">
        <v>183</v>
      </c>
      <c r="N168" s="73"/>
      <c r="O168" s="15">
        <v>0</v>
      </c>
      <c r="P168" s="15" t="s">
        <v>147</v>
      </c>
      <c r="Q168" s="59">
        <v>1200</v>
      </c>
      <c r="R168" s="15"/>
      <c r="S168" s="25">
        <f t="shared" si="3"/>
        <v>0</v>
      </c>
    </row>
    <row r="169" spans="1:19" x14ac:dyDescent="0.25">
      <c r="A169" s="72"/>
      <c r="J169" s="74"/>
      <c r="K169" s="74"/>
      <c r="L169" s="74"/>
      <c r="M169" s="15" t="s">
        <v>184</v>
      </c>
      <c r="N169" s="73"/>
      <c r="O169" s="15">
        <v>0</v>
      </c>
      <c r="P169" s="15" t="s">
        <v>147</v>
      </c>
      <c r="Q169" s="59">
        <v>1500</v>
      </c>
      <c r="R169" s="15"/>
      <c r="S169" s="25">
        <f t="shared" si="3"/>
        <v>0</v>
      </c>
    </row>
    <row r="170" spans="1:19" x14ac:dyDescent="0.25">
      <c r="A170" s="72"/>
      <c r="J170" s="74"/>
      <c r="K170" s="74"/>
      <c r="L170" s="74"/>
    </row>
    <row r="171" spans="1:19" x14ac:dyDescent="0.25">
      <c r="A171" s="72"/>
      <c r="J171" s="74"/>
      <c r="K171" s="74"/>
      <c r="L171" s="74"/>
    </row>
    <row r="172" spans="1:19" x14ac:dyDescent="0.25">
      <c r="A172" s="72"/>
      <c r="J172" s="74"/>
      <c r="K172" s="74"/>
      <c r="L172" s="74"/>
    </row>
    <row r="173" spans="1:19" x14ac:dyDescent="0.25">
      <c r="A173" s="72"/>
      <c r="J173" s="74"/>
      <c r="K173" s="74"/>
      <c r="L173" s="74"/>
    </row>
    <row r="174" spans="1:19" x14ac:dyDescent="0.25">
      <c r="A174" s="72"/>
      <c r="J174" s="74"/>
      <c r="K174" s="74"/>
      <c r="L174" s="74"/>
    </row>
    <row r="175" spans="1:19" x14ac:dyDescent="0.25">
      <c r="A175" s="72"/>
      <c r="J175" s="74"/>
      <c r="K175" s="74"/>
      <c r="L175" s="74"/>
    </row>
    <row r="176" spans="1:19" x14ac:dyDescent="0.25">
      <c r="A176" s="72"/>
      <c r="J176" s="74"/>
      <c r="K176" s="74"/>
      <c r="L176" s="74"/>
    </row>
    <row r="177" spans="1:12" x14ac:dyDescent="0.25">
      <c r="A177" s="72"/>
      <c r="J177" s="74"/>
      <c r="K177" s="74"/>
      <c r="L177" s="74"/>
    </row>
    <row r="178" spans="1:12" x14ac:dyDescent="0.25">
      <c r="A178" s="72"/>
    </row>
    <row r="179" spans="1:12" x14ac:dyDescent="0.25">
      <c r="A179" s="72"/>
    </row>
    <row r="180" spans="1:12" x14ac:dyDescent="0.25">
      <c r="A180" s="72"/>
    </row>
    <row r="181" spans="1:12" x14ac:dyDescent="0.25">
      <c r="A181" s="72"/>
    </row>
    <row r="182" spans="1:12" x14ac:dyDescent="0.25">
      <c r="A182" s="72"/>
    </row>
    <row r="183" spans="1:12" x14ac:dyDescent="0.25">
      <c r="A183" s="72"/>
      <c r="C183" s="15"/>
      <c r="D183" s="73"/>
      <c r="E183" s="15"/>
      <c r="F183" s="15"/>
      <c r="G183" s="59"/>
      <c r="H183" s="15"/>
      <c r="I183" s="25">
        <f t="shared" ref="I183:I194" si="4">ROUND(E183*G183,0)</f>
        <v>0</v>
      </c>
    </row>
    <row r="184" spans="1:12" x14ac:dyDescent="0.25">
      <c r="A184" s="72"/>
      <c r="C184" s="15"/>
      <c r="D184" s="73"/>
      <c r="E184" s="15"/>
      <c r="F184" s="15"/>
      <c r="G184" s="59"/>
      <c r="H184" s="15"/>
      <c r="I184" s="25">
        <f t="shared" si="4"/>
        <v>0</v>
      </c>
    </row>
    <row r="185" spans="1:12" x14ac:dyDescent="0.25">
      <c r="A185" s="72"/>
      <c r="C185" s="15"/>
      <c r="D185" s="73"/>
      <c r="E185" s="15"/>
      <c r="F185" s="15"/>
      <c r="G185" s="59"/>
      <c r="H185" s="15"/>
      <c r="I185" s="25">
        <f t="shared" si="4"/>
        <v>0</v>
      </c>
    </row>
    <row r="186" spans="1:12" x14ac:dyDescent="0.25">
      <c r="A186" s="72"/>
      <c r="C186" s="15"/>
      <c r="D186" s="73"/>
      <c r="E186" s="15"/>
      <c r="F186" s="15"/>
      <c r="G186" s="59"/>
      <c r="H186" s="15"/>
      <c r="I186" s="25">
        <f t="shared" si="4"/>
        <v>0</v>
      </c>
    </row>
    <row r="187" spans="1:12" x14ac:dyDescent="0.25">
      <c r="A187" s="72"/>
      <c r="C187" s="15"/>
      <c r="D187" s="73"/>
      <c r="E187" s="15"/>
      <c r="F187" s="15"/>
      <c r="G187" s="59"/>
      <c r="H187" s="15"/>
      <c r="I187" s="25">
        <f t="shared" si="4"/>
        <v>0</v>
      </c>
    </row>
    <row r="188" spans="1:12" x14ac:dyDescent="0.25">
      <c r="A188" s="72"/>
      <c r="C188" s="15"/>
      <c r="D188" s="73"/>
      <c r="E188" s="15"/>
      <c r="F188" s="15"/>
      <c r="G188" s="59"/>
      <c r="H188" s="15"/>
      <c r="I188" s="25">
        <f t="shared" si="4"/>
        <v>0</v>
      </c>
    </row>
    <row r="189" spans="1:12" x14ac:dyDescent="0.25">
      <c r="A189" s="72"/>
      <c r="C189" s="15"/>
      <c r="D189" s="73"/>
      <c r="E189" s="15"/>
      <c r="F189" s="15"/>
      <c r="G189" s="59"/>
      <c r="H189" s="15"/>
      <c r="I189" s="25">
        <f t="shared" si="4"/>
        <v>0</v>
      </c>
    </row>
    <row r="190" spans="1:12" x14ac:dyDescent="0.25">
      <c r="A190" s="72"/>
      <c r="C190" s="15"/>
      <c r="D190" s="73"/>
      <c r="E190" s="15"/>
      <c r="F190" s="15"/>
      <c r="G190" s="59"/>
      <c r="H190" s="15"/>
      <c r="I190" s="25">
        <f t="shared" si="4"/>
        <v>0</v>
      </c>
    </row>
    <row r="191" spans="1:12" x14ac:dyDescent="0.25">
      <c r="A191" s="72"/>
      <c r="C191" s="15"/>
      <c r="D191" s="73"/>
      <c r="E191" s="15"/>
      <c r="F191" s="15"/>
      <c r="G191" s="59"/>
      <c r="H191" s="15"/>
      <c r="I191" s="25">
        <f t="shared" si="4"/>
        <v>0</v>
      </c>
    </row>
    <row r="192" spans="1:12" x14ac:dyDescent="0.25">
      <c r="A192" s="72"/>
      <c r="C192" s="15"/>
      <c r="D192" s="73"/>
      <c r="E192" s="15"/>
      <c r="F192" s="15"/>
      <c r="G192" s="59"/>
      <c r="H192" s="15"/>
      <c r="I192" s="25">
        <f t="shared" si="4"/>
        <v>0</v>
      </c>
    </row>
    <row r="193" spans="1:9" x14ac:dyDescent="0.25">
      <c r="A193" s="72"/>
      <c r="C193" s="15"/>
      <c r="D193" s="73"/>
      <c r="E193" s="15"/>
      <c r="F193" s="15"/>
      <c r="G193" s="59"/>
      <c r="H193" s="15"/>
      <c r="I193" s="25">
        <f t="shared" si="4"/>
        <v>0</v>
      </c>
    </row>
    <row r="194" spans="1:9" x14ac:dyDescent="0.25">
      <c r="A194" s="72"/>
      <c r="C194" s="15"/>
      <c r="D194" s="73"/>
      <c r="E194" s="15"/>
      <c r="F194" s="15"/>
      <c r="G194" s="59"/>
      <c r="H194" s="15"/>
      <c r="I194" s="25">
        <f t="shared" si="4"/>
        <v>0</v>
      </c>
    </row>
    <row r="195" spans="1:9" x14ac:dyDescent="0.25">
      <c r="A195" s="72"/>
    </row>
    <row r="196" spans="1:9" x14ac:dyDescent="0.25">
      <c r="A196" s="72"/>
    </row>
    <row r="197" spans="1:9" x14ac:dyDescent="0.25">
      <c r="A197" s="72"/>
    </row>
    <row r="198" spans="1:9" x14ac:dyDescent="0.25">
      <c r="A198" s="72"/>
    </row>
  </sheetData>
  <mergeCells count="8">
    <mergeCell ref="M82:O84"/>
    <mergeCell ref="M104:O104"/>
    <mergeCell ref="A14:J14"/>
    <mergeCell ref="A18:B18"/>
    <mergeCell ref="E63:F63"/>
    <mergeCell ref="K66:L66"/>
    <mergeCell ref="E70:F70"/>
    <mergeCell ref="K72:L72"/>
  </mergeCells>
  <hyperlinks>
    <hyperlink ref="M81" r:id="rId1"/>
    <hyperlink ref="M104" r:id="rId2"/>
  </hyperlinks>
  <printOptions horizontalCentered="1"/>
  <pageMargins left="0.5" right="0.5" top="0.5" bottom="0.5" header="0.5" footer="0.5"/>
  <pageSetup scale="51" orientation="portrait" horizontalDpi="4294967292" verticalDpi="4294967292" r:id="rId3"/>
  <headerFooter alignWithMargins="0">
    <oddFooter>&amp;L&amp;F&amp;R&amp;A</oddFooter>
  </headerFooter>
  <rowBreaks count="1" manualBreakCount="1">
    <brk id="8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8"/>
  <sheetViews>
    <sheetView showGridLines="0" topLeftCell="A58" zoomScaleNormal="100" workbookViewId="0">
      <selection activeCell="I87" sqref="I87"/>
    </sheetView>
  </sheetViews>
  <sheetFormatPr defaultColWidth="8" defaultRowHeight="13.2" x14ac:dyDescent="0.25"/>
  <cols>
    <col min="1" max="1" width="5.6640625" style="1" customWidth="1"/>
    <col min="2" max="2" width="4.6640625" style="1" customWidth="1"/>
    <col min="3" max="3" width="28.6640625" style="1" customWidth="1"/>
    <col min="4" max="4" width="13.44140625" style="1" customWidth="1"/>
    <col min="5" max="5" width="9.88671875" style="1" customWidth="1"/>
    <col min="6" max="6" width="12.6640625" style="1" customWidth="1"/>
    <col min="7" max="7" width="10" style="1" customWidth="1"/>
    <col min="8" max="8" width="8.44140625" style="1" customWidth="1"/>
    <col min="9" max="9" width="9" style="1" customWidth="1"/>
    <col min="10" max="12" width="12.109375" style="1" customWidth="1"/>
    <col min="13" max="13" width="28.6640625" style="1" customWidth="1"/>
    <col min="14" max="14" width="13.44140625" style="1" customWidth="1"/>
    <col min="15" max="15" width="8" style="1" customWidth="1"/>
    <col min="16" max="16" width="11.44140625" style="1" customWidth="1"/>
    <col min="17" max="17" width="10" style="1" customWidth="1"/>
    <col min="18" max="18" width="8.44140625" style="1" customWidth="1"/>
    <col min="19" max="19" width="9" style="1" customWidth="1"/>
    <col min="20" max="16384" width="8" style="1"/>
  </cols>
  <sheetData>
    <row r="1" spans="1:23" x14ac:dyDescent="0.25">
      <c r="C1" s="2" t="s">
        <v>0</v>
      </c>
      <c r="D1" s="2"/>
      <c r="E1" s="2"/>
      <c r="F1" s="2"/>
      <c r="G1" s="2"/>
      <c r="H1" s="2"/>
      <c r="I1" s="2"/>
    </row>
    <row r="2" spans="1:23" x14ac:dyDescent="0.25">
      <c r="C2" s="2"/>
      <c r="D2" s="3" t="s">
        <v>1</v>
      </c>
      <c r="E2" s="4"/>
      <c r="F2" s="5">
        <v>5</v>
      </c>
      <c r="G2" s="5">
        <f>F2*1</f>
        <v>5</v>
      </c>
      <c r="H2" s="4"/>
      <c r="I2" s="4"/>
    </row>
    <row r="3" spans="1:23" x14ac:dyDescent="0.25">
      <c r="C3" s="2"/>
      <c r="D3" s="3" t="s">
        <v>2</v>
      </c>
      <c r="E3" s="4"/>
      <c r="F3" s="5">
        <v>0</v>
      </c>
      <c r="G3" s="5">
        <f>F3*1.03</f>
        <v>0</v>
      </c>
      <c r="H3" s="4"/>
      <c r="I3" s="4"/>
    </row>
    <row r="4" spans="1:23" x14ac:dyDescent="0.25">
      <c r="C4" s="2"/>
      <c r="D4" s="3" t="s">
        <v>3</v>
      </c>
      <c r="E4" s="4"/>
      <c r="F4" s="5">
        <v>0</v>
      </c>
      <c r="G4" s="5">
        <f>F4*1.03*1.03</f>
        <v>0</v>
      </c>
      <c r="H4" s="4"/>
      <c r="I4" s="4"/>
    </row>
    <row r="5" spans="1:23" x14ac:dyDescent="0.25">
      <c r="C5" s="2"/>
      <c r="D5" s="3" t="s">
        <v>4</v>
      </c>
      <c r="E5" s="4"/>
      <c r="F5" s="5">
        <v>0</v>
      </c>
      <c r="G5" s="5">
        <f>F5*1.03*1.03*1.03</f>
        <v>0</v>
      </c>
      <c r="H5" s="4"/>
      <c r="I5" s="4"/>
    </row>
    <row r="6" spans="1:23" x14ac:dyDescent="0.25">
      <c r="C6" s="2"/>
      <c r="D6" s="3" t="s">
        <v>188</v>
      </c>
      <c r="E6" s="4"/>
      <c r="F6" s="5">
        <v>0</v>
      </c>
      <c r="G6" s="5">
        <f>F6*1.03*1.03*1.03*1.03</f>
        <v>0</v>
      </c>
      <c r="H6" s="4"/>
      <c r="I6" s="4"/>
    </row>
    <row r="7" spans="1:23" x14ac:dyDescent="0.25">
      <c r="C7" s="2"/>
      <c r="D7" s="3" t="s">
        <v>189</v>
      </c>
      <c r="E7" s="4"/>
      <c r="F7" s="5">
        <v>0</v>
      </c>
      <c r="G7" s="5">
        <f>F7*1.03*1.03*1.03*1.03*1.03</f>
        <v>0</v>
      </c>
      <c r="H7" s="4"/>
      <c r="I7" s="4"/>
    </row>
    <row r="8" spans="1:23" x14ac:dyDescent="0.25">
      <c r="C8" s="2"/>
      <c r="D8" s="4"/>
      <c r="E8" s="4"/>
      <c r="F8" s="6"/>
      <c r="G8" s="6"/>
      <c r="H8" s="4"/>
      <c r="I8" s="4"/>
    </row>
    <row r="9" spans="1:23" x14ac:dyDescent="0.25">
      <c r="C9" s="2"/>
      <c r="D9" s="4" t="s">
        <v>5</v>
      </c>
      <c r="E9" s="4"/>
      <c r="F9" s="6">
        <f>SUM(F2:F7)</f>
        <v>5</v>
      </c>
      <c r="G9" s="6">
        <f>SUM(G2:G7)</f>
        <v>5</v>
      </c>
      <c r="H9" s="4"/>
      <c r="I9" s="7">
        <f>G9/F9</f>
        <v>1</v>
      </c>
    </row>
    <row r="10" spans="1:23" x14ac:dyDescent="0.25">
      <c r="C10" s="2"/>
      <c r="D10" s="4"/>
      <c r="E10" s="4"/>
      <c r="F10" s="6"/>
      <c r="G10" s="6"/>
      <c r="H10" s="4"/>
      <c r="I10" s="4"/>
    </row>
    <row r="11" spans="1:23" x14ac:dyDescent="0.25">
      <c r="C11" s="2"/>
      <c r="D11" s="4" t="s">
        <v>6</v>
      </c>
      <c r="E11" s="4"/>
      <c r="F11" s="6"/>
      <c r="G11" s="7">
        <f>(G9/F9)-1</f>
        <v>0</v>
      </c>
      <c r="H11" s="4"/>
      <c r="I11" s="4"/>
    </row>
    <row r="12" spans="1:23" ht="15.6" x14ac:dyDescent="0.3">
      <c r="C12" s="8" t="s">
        <v>7</v>
      </c>
      <c r="D12" s="9"/>
      <c r="E12" s="9"/>
      <c r="F12" s="9"/>
      <c r="G12" s="9"/>
      <c r="H12" s="9"/>
      <c r="I12" s="9"/>
      <c r="J12" s="10"/>
      <c r="K12" s="10"/>
      <c r="L12" s="10"/>
    </row>
    <row r="13" spans="1:23" x14ac:dyDescent="0.25">
      <c r="A13" s="11" t="s">
        <v>8</v>
      </c>
      <c r="B13" s="11"/>
    </row>
    <row r="14" spans="1:23" ht="15.6" x14ac:dyDescent="0.3">
      <c r="A14" s="79" t="s">
        <v>9</v>
      </c>
      <c r="B14" s="79"/>
      <c r="C14" s="79"/>
      <c r="D14" s="79"/>
      <c r="E14" s="79"/>
      <c r="F14" s="79"/>
      <c r="G14" s="79"/>
      <c r="H14" s="79"/>
      <c r="I14" s="79"/>
      <c r="J14" s="79"/>
      <c r="K14" s="76"/>
      <c r="L14" s="76"/>
      <c r="M14" s="2"/>
      <c r="S14" s="13"/>
      <c r="T14" s="13"/>
      <c r="U14" s="13"/>
      <c r="V14" s="13"/>
      <c r="W14" s="13"/>
    </row>
    <row r="15" spans="1:23" ht="8.25" customHeight="1" x14ac:dyDescent="0.3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2"/>
      <c r="S15" s="13"/>
      <c r="T15" s="13"/>
      <c r="U15" s="13"/>
      <c r="V15" s="13"/>
      <c r="W15" s="13"/>
    </row>
    <row r="16" spans="1:23" ht="12.75" customHeight="1" x14ac:dyDescent="0.3">
      <c r="A16" s="14" t="s">
        <v>10</v>
      </c>
      <c r="B16" s="15">
        <v>0</v>
      </c>
      <c r="C16" s="14"/>
      <c r="D16" s="15"/>
      <c r="E16" s="16"/>
      <c r="F16" s="15"/>
      <c r="G16" s="15"/>
      <c r="H16" s="15"/>
      <c r="I16" s="15"/>
      <c r="J16" s="17" t="s">
        <v>197</v>
      </c>
      <c r="K16" s="18"/>
      <c r="L16" s="18"/>
      <c r="M16" s="2"/>
      <c r="S16" s="13"/>
      <c r="T16" s="13"/>
      <c r="U16" s="13"/>
      <c r="V16" s="13"/>
      <c r="W16" s="13"/>
    </row>
    <row r="17" spans="1:29" ht="12.75" customHeight="1" x14ac:dyDescent="0.3">
      <c r="A17" s="14"/>
      <c r="B17" s="15">
        <v>0</v>
      </c>
      <c r="C17" s="14"/>
      <c r="D17" s="15"/>
      <c r="E17" s="16"/>
      <c r="F17" s="15"/>
      <c r="G17" s="15"/>
      <c r="H17" s="15"/>
      <c r="I17" s="15"/>
      <c r="J17" s="19" t="s">
        <v>198</v>
      </c>
      <c r="K17" s="18"/>
      <c r="L17" s="18"/>
      <c r="M17" s="2"/>
      <c r="S17" s="13"/>
      <c r="T17" s="13"/>
      <c r="U17" s="13"/>
      <c r="V17" s="13"/>
      <c r="W17" s="13"/>
    </row>
    <row r="18" spans="1:29" x14ac:dyDescent="0.25">
      <c r="A18" s="80" t="s">
        <v>11</v>
      </c>
      <c r="B18" s="80"/>
      <c r="C18" s="14">
        <v>0</v>
      </c>
      <c r="D18" s="14"/>
      <c r="E18" s="15"/>
      <c r="F18" s="15"/>
      <c r="G18" s="15"/>
      <c r="H18" s="15"/>
      <c r="I18" s="15"/>
      <c r="J18" s="18"/>
      <c r="K18" s="18"/>
      <c r="L18" s="18"/>
      <c r="M18" s="2"/>
      <c r="S18" s="13"/>
      <c r="T18" s="13"/>
      <c r="U18" s="13"/>
      <c r="V18" s="13"/>
      <c r="W18" s="13"/>
      <c r="AB18" s="20"/>
      <c r="AC18" s="20"/>
    </row>
    <row r="19" spans="1:29" ht="21.75" customHeight="1" x14ac:dyDescent="0.25">
      <c r="A19" s="14" t="s">
        <v>12</v>
      </c>
      <c r="B19" s="14"/>
      <c r="C19" s="14"/>
      <c r="D19" s="21">
        <v>42826</v>
      </c>
      <c r="E19" s="22" t="s">
        <v>13</v>
      </c>
      <c r="F19" s="23">
        <v>42978</v>
      </c>
      <c r="G19" s="15"/>
      <c r="H19" s="15"/>
      <c r="I19" s="15"/>
      <c r="J19" s="18"/>
      <c r="K19" s="18"/>
      <c r="L19" s="18"/>
      <c r="M19" s="2"/>
      <c r="S19" s="13"/>
      <c r="T19" s="13"/>
      <c r="U19" s="13"/>
      <c r="V19" s="13"/>
      <c r="W19" s="13"/>
      <c r="AB19" s="20"/>
      <c r="AC19" s="20"/>
    </row>
    <row r="20" spans="1:29" x14ac:dyDescent="0.25">
      <c r="A20" s="14"/>
      <c r="B20" s="14"/>
      <c r="C20" s="14"/>
      <c r="D20" s="14"/>
      <c r="E20" s="15"/>
      <c r="F20" s="15"/>
      <c r="G20" s="15"/>
      <c r="H20" s="15"/>
      <c r="I20" s="15"/>
      <c r="J20" s="18"/>
      <c r="K20" s="18"/>
      <c r="L20" s="18"/>
      <c r="M20" s="2"/>
      <c r="S20" s="13"/>
      <c r="T20" s="13"/>
      <c r="U20" s="13"/>
      <c r="V20" s="13"/>
      <c r="W20" s="13"/>
      <c r="AB20" s="20"/>
      <c r="AC20" s="20"/>
    </row>
    <row r="21" spans="1:29" ht="5.4" customHeight="1" x14ac:dyDescent="0.25">
      <c r="A21" s="24"/>
      <c r="B21" s="14"/>
      <c r="C21" s="14"/>
      <c r="D21" s="14"/>
      <c r="E21" s="15"/>
      <c r="F21" s="15"/>
      <c r="G21" s="15"/>
      <c r="H21" s="15"/>
      <c r="I21" s="25"/>
      <c r="J21" s="25"/>
      <c r="K21" s="25"/>
      <c r="L21" s="25"/>
      <c r="M21" s="2"/>
      <c r="V21" s="20"/>
      <c r="W21" s="20"/>
    </row>
    <row r="22" spans="1:29" x14ac:dyDescent="0.25">
      <c r="A22" s="24" t="s">
        <v>14</v>
      </c>
      <c r="B22" s="24" t="s">
        <v>15</v>
      </c>
      <c r="C22" s="14"/>
      <c r="D22" s="14"/>
      <c r="E22" s="15"/>
      <c r="F22" s="26" t="s">
        <v>16</v>
      </c>
      <c r="G22" s="26" t="s">
        <v>17</v>
      </c>
      <c r="H22" s="26" t="s">
        <v>18</v>
      </c>
      <c r="I22" s="27" t="s">
        <v>19</v>
      </c>
      <c r="J22" s="27" t="s">
        <v>20</v>
      </c>
      <c r="K22" s="25"/>
      <c r="L22" s="25"/>
      <c r="M22" s="2"/>
    </row>
    <row r="23" spans="1:29" x14ac:dyDescent="0.25">
      <c r="A23" s="24"/>
      <c r="B23" s="14" t="s">
        <v>21</v>
      </c>
      <c r="C23" s="24" t="s">
        <v>22</v>
      </c>
      <c r="D23" s="14"/>
      <c r="E23" s="15"/>
      <c r="F23" s="26"/>
      <c r="G23" s="26"/>
      <c r="H23" s="26"/>
      <c r="I23" s="27"/>
      <c r="J23" s="25"/>
      <c r="K23" s="28" t="s">
        <v>23</v>
      </c>
      <c r="L23" s="25"/>
      <c r="M23" s="2"/>
    </row>
    <row r="24" spans="1:29" x14ac:dyDescent="0.25">
      <c r="A24" s="29"/>
      <c r="B24" s="15"/>
      <c r="C24" s="15" t="s">
        <v>24</v>
      </c>
      <c r="D24" s="15"/>
      <c r="E24" s="15"/>
      <c r="F24" s="15"/>
      <c r="G24" s="15"/>
      <c r="H24" s="15"/>
      <c r="I24" s="25"/>
      <c r="J24" s="25"/>
      <c r="K24" s="30" t="s">
        <v>25</v>
      </c>
      <c r="L24" s="31" t="s">
        <v>26</v>
      </c>
      <c r="M24" s="2"/>
    </row>
    <row r="25" spans="1:29" x14ac:dyDescent="0.25">
      <c r="A25" s="29"/>
      <c r="B25" s="15"/>
      <c r="C25" s="15" t="s">
        <v>27</v>
      </c>
      <c r="D25" s="15"/>
      <c r="E25" s="15"/>
      <c r="F25" s="32">
        <f>($G25/174)/$F$9</f>
        <v>0</v>
      </c>
      <c r="G25" s="15">
        <v>0</v>
      </c>
      <c r="H25" s="33">
        <f>L25</f>
        <v>101.41</v>
      </c>
      <c r="I25" s="25">
        <f>ROUND(H25*G25,0)</f>
        <v>0</v>
      </c>
      <c r="J25" s="25"/>
      <c r="K25" s="75">
        <v>101.41</v>
      </c>
      <c r="L25" s="33">
        <f>ROUND(K25*$I$9,2)</f>
        <v>101.41</v>
      </c>
      <c r="M25" s="33"/>
    </row>
    <row r="26" spans="1:29" ht="6" customHeight="1" x14ac:dyDescent="0.25">
      <c r="A26" s="29"/>
      <c r="B26" s="15"/>
      <c r="C26" s="15"/>
      <c r="D26" s="15"/>
      <c r="E26" s="15"/>
      <c r="F26" s="32"/>
      <c r="G26" s="15"/>
      <c r="H26" s="33"/>
      <c r="I26" s="25"/>
      <c r="J26" s="25"/>
      <c r="K26" s="75"/>
      <c r="L26" s="33"/>
      <c r="M26" s="2"/>
    </row>
    <row r="27" spans="1:29" x14ac:dyDescent="0.25">
      <c r="A27" s="29"/>
      <c r="B27" s="15"/>
      <c r="C27" s="15" t="s">
        <v>28</v>
      </c>
      <c r="D27" s="15"/>
      <c r="E27" s="15"/>
      <c r="F27" s="32"/>
      <c r="G27" s="15"/>
      <c r="H27" s="33"/>
      <c r="I27" s="25"/>
      <c r="J27" s="25"/>
      <c r="K27" s="75"/>
      <c r="L27" s="33"/>
    </row>
    <row r="28" spans="1:29" x14ac:dyDescent="0.25">
      <c r="A28" s="29"/>
      <c r="B28" s="15"/>
      <c r="C28" s="15" t="s">
        <v>29</v>
      </c>
      <c r="D28" s="15"/>
      <c r="E28" s="15"/>
      <c r="F28" s="32">
        <f>($G28/174)/$F$9</f>
        <v>6.8965517241379309E-2</v>
      </c>
      <c r="G28" s="15">
        <v>60</v>
      </c>
      <c r="H28" s="33">
        <f>L28</f>
        <v>53.74</v>
      </c>
      <c r="I28" s="25">
        <f>ROUND(H28*G28,0)</f>
        <v>3224</v>
      </c>
      <c r="J28" s="25"/>
      <c r="K28" s="75">
        <v>53.74</v>
      </c>
      <c r="L28" s="33">
        <f>ROUND(K28*$I$9,2)</f>
        <v>53.74</v>
      </c>
      <c r="M28" s="33"/>
    </row>
    <row r="29" spans="1:29" ht="6" customHeight="1" x14ac:dyDescent="0.25">
      <c r="A29" s="29"/>
      <c r="B29" s="15"/>
      <c r="C29" s="15"/>
      <c r="D29" s="15"/>
      <c r="E29" s="15"/>
      <c r="F29" s="32"/>
      <c r="G29" s="15"/>
      <c r="H29" s="33"/>
      <c r="I29" s="25"/>
      <c r="J29" s="25"/>
      <c r="K29" s="75"/>
      <c r="L29" s="33"/>
      <c r="M29" s="2"/>
    </row>
    <row r="30" spans="1:29" x14ac:dyDescent="0.25">
      <c r="A30" s="29"/>
      <c r="B30" s="15"/>
      <c r="C30" s="15" t="s">
        <v>30</v>
      </c>
      <c r="D30" s="15"/>
      <c r="E30" s="15"/>
      <c r="F30" s="32"/>
      <c r="G30" s="15"/>
      <c r="H30" s="33"/>
      <c r="I30" s="25"/>
      <c r="J30" s="25"/>
      <c r="K30" s="75"/>
      <c r="L30" s="33"/>
      <c r="M30" s="2"/>
    </row>
    <row r="31" spans="1:29" x14ac:dyDescent="0.25">
      <c r="A31" s="29"/>
      <c r="B31" s="15"/>
      <c r="C31" s="15" t="s">
        <v>31</v>
      </c>
      <c r="D31" s="15"/>
      <c r="E31" s="15"/>
      <c r="F31" s="32">
        <f>($G31/174)/$F$9</f>
        <v>0</v>
      </c>
      <c r="G31" s="15"/>
      <c r="H31" s="33">
        <f>L31</f>
        <v>48</v>
      </c>
      <c r="I31" s="25">
        <f>ROUND(H31*G31,0)</f>
        <v>0</v>
      </c>
      <c r="J31" s="25"/>
      <c r="K31" s="75">
        <v>48</v>
      </c>
      <c r="L31" s="33">
        <f>ROUND(K31*$I$9,2)</f>
        <v>48</v>
      </c>
      <c r="M31" s="33"/>
    </row>
    <row r="32" spans="1:29" ht="6" customHeight="1" x14ac:dyDescent="0.25">
      <c r="A32" s="29"/>
      <c r="B32" s="15"/>
      <c r="C32" s="15"/>
      <c r="D32" s="15"/>
      <c r="E32" s="15"/>
      <c r="F32" s="32"/>
      <c r="G32" s="15"/>
      <c r="H32" s="33"/>
      <c r="I32" s="25"/>
      <c r="J32" s="25"/>
      <c r="K32" s="75"/>
      <c r="L32" s="33"/>
      <c r="M32" s="2"/>
    </row>
    <row r="33" spans="1:14" x14ac:dyDescent="0.25">
      <c r="A33" s="29"/>
      <c r="B33" s="15"/>
      <c r="C33" s="15" t="s">
        <v>35</v>
      </c>
      <c r="D33" s="15"/>
      <c r="E33" s="15"/>
      <c r="F33" s="32"/>
      <c r="G33" s="15"/>
      <c r="H33" s="33"/>
      <c r="I33" s="25"/>
      <c r="J33" s="25"/>
      <c r="K33" s="75"/>
      <c r="L33" s="33"/>
      <c r="M33" s="2"/>
    </row>
    <row r="34" spans="1:14" x14ac:dyDescent="0.25">
      <c r="A34" s="29"/>
      <c r="B34" s="15"/>
      <c r="C34" s="15" t="s">
        <v>186</v>
      </c>
      <c r="D34" s="15"/>
      <c r="E34" s="15"/>
      <c r="F34" s="32">
        <f>($G34/174)/$F$9</f>
        <v>0</v>
      </c>
      <c r="G34" s="15"/>
      <c r="H34" s="33">
        <f>L34</f>
        <v>55.25</v>
      </c>
      <c r="I34" s="25">
        <f>ROUND(H34*G34,0)</f>
        <v>0</v>
      </c>
      <c r="J34" s="25"/>
      <c r="K34" s="75">
        <v>55.25</v>
      </c>
      <c r="L34" s="33">
        <f>ROUND(K34*$I$9,2)</f>
        <v>55.25</v>
      </c>
      <c r="M34" s="2"/>
    </row>
    <row r="35" spans="1:14" ht="6" customHeight="1" x14ac:dyDescent="0.25">
      <c r="A35" s="29"/>
      <c r="B35" s="15"/>
      <c r="C35" s="15"/>
      <c r="D35" s="15"/>
      <c r="E35" s="15"/>
      <c r="F35" s="32"/>
      <c r="G35" s="15"/>
      <c r="H35" s="33"/>
      <c r="I35" s="25"/>
      <c r="J35" s="25"/>
      <c r="K35" s="75"/>
      <c r="L35" s="33"/>
      <c r="M35" s="2"/>
    </row>
    <row r="36" spans="1:14" x14ac:dyDescent="0.25">
      <c r="A36" s="29"/>
      <c r="B36" s="15"/>
      <c r="C36" s="15" t="s">
        <v>33</v>
      </c>
      <c r="D36" s="15"/>
      <c r="E36" s="15"/>
      <c r="F36" s="32"/>
      <c r="G36" s="15"/>
      <c r="H36" s="33"/>
      <c r="I36" s="25"/>
      <c r="J36" s="25"/>
      <c r="K36" s="75"/>
      <c r="L36" s="33"/>
      <c r="M36" s="2"/>
    </row>
    <row r="37" spans="1:14" x14ac:dyDescent="0.25">
      <c r="A37" s="29"/>
      <c r="B37" s="15"/>
      <c r="C37" s="15" t="s">
        <v>34</v>
      </c>
      <c r="D37" s="15"/>
      <c r="E37" s="15"/>
      <c r="F37" s="32">
        <f>($G37/174)/$F$9</f>
        <v>4.5977011494252873E-2</v>
      </c>
      <c r="G37" s="15">
        <v>40</v>
      </c>
      <c r="H37" s="33">
        <f>L37</f>
        <v>37.49</v>
      </c>
      <c r="I37" s="25">
        <f>ROUND(H37*G37,0)</f>
        <v>1500</v>
      </c>
      <c r="J37" s="25"/>
      <c r="K37" s="75">
        <v>37.49</v>
      </c>
      <c r="L37" s="33">
        <f>ROUND(K37*$I$9,2)</f>
        <v>37.49</v>
      </c>
      <c r="M37" s="4"/>
    </row>
    <row r="38" spans="1:14" ht="6" customHeight="1" x14ac:dyDescent="0.25">
      <c r="A38" s="29"/>
      <c r="B38" s="15"/>
      <c r="C38" s="15"/>
      <c r="D38" s="15"/>
      <c r="E38" s="15"/>
      <c r="F38" s="32"/>
      <c r="G38" s="15"/>
      <c r="H38" s="33"/>
      <c r="I38" s="25"/>
      <c r="J38" s="25"/>
      <c r="K38" s="75"/>
      <c r="L38" s="33"/>
      <c r="M38" s="2"/>
    </row>
    <row r="39" spans="1:14" x14ac:dyDescent="0.25">
      <c r="A39" s="29"/>
      <c r="B39" s="15"/>
      <c r="C39" s="15" t="s">
        <v>35</v>
      </c>
      <c r="D39" s="15"/>
      <c r="E39" s="15"/>
      <c r="F39" s="32"/>
      <c r="G39" s="15"/>
      <c r="H39" s="33"/>
      <c r="I39" s="25"/>
      <c r="J39" s="25"/>
      <c r="K39" s="75"/>
      <c r="L39" s="33"/>
      <c r="M39" s="2"/>
    </row>
    <row r="40" spans="1:14" x14ac:dyDescent="0.25">
      <c r="A40" s="29"/>
      <c r="B40" s="15"/>
      <c r="C40" s="15" t="s">
        <v>187</v>
      </c>
      <c r="D40" s="15"/>
      <c r="E40" s="15"/>
      <c r="F40" s="32">
        <f>($G40/174)/$F$9</f>
        <v>0</v>
      </c>
      <c r="G40" s="15"/>
      <c r="H40" s="33">
        <f>L40</f>
        <v>44.06</v>
      </c>
      <c r="I40" s="25">
        <f>ROUND(H40*G40,0)</f>
        <v>0</v>
      </c>
      <c r="J40" s="25"/>
      <c r="K40" s="75">
        <v>44.06</v>
      </c>
      <c r="L40" s="33">
        <f>ROUND(K40*$I$9,2)</f>
        <v>44.06</v>
      </c>
      <c r="M40" s="34"/>
      <c r="N40" s="35"/>
    </row>
    <row r="41" spans="1:14" ht="6" customHeight="1" x14ac:dyDescent="0.25">
      <c r="A41" s="29"/>
      <c r="B41" s="15"/>
      <c r="C41" s="15"/>
      <c r="D41" s="15"/>
      <c r="E41" s="15"/>
      <c r="F41" s="32"/>
      <c r="G41" s="15"/>
      <c r="H41" s="33"/>
      <c r="I41" s="25"/>
      <c r="J41" s="25"/>
      <c r="K41" s="75"/>
      <c r="L41" s="33"/>
      <c r="M41" s="2"/>
    </row>
    <row r="42" spans="1:14" x14ac:dyDescent="0.25">
      <c r="A42" s="29"/>
      <c r="B42" s="15"/>
      <c r="C42" s="15" t="s">
        <v>35</v>
      </c>
      <c r="D42" s="15"/>
      <c r="E42" s="15"/>
      <c r="F42" s="32"/>
      <c r="G42" s="15"/>
      <c r="H42" s="33"/>
      <c r="I42" s="25"/>
      <c r="J42" s="25"/>
      <c r="K42" s="75"/>
      <c r="L42" s="33"/>
      <c r="M42" s="2"/>
    </row>
    <row r="43" spans="1:14" x14ac:dyDescent="0.25">
      <c r="A43" s="29"/>
      <c r="B43" s="15"/>
      <c r="C43" s="15" t="s">
        <v>36</v>
      </c>
      <c r="D43" s="15"/>
      <c r="E43" s="15"/>
      <c r="F43" s="32">
        <f>($G43/174)/$F$9</f>
        <v>6.8965517241379309E-2</v>
      </c>
      <c r="G43" s="15">
        <v>60</v>
      </c>
      <c r="H43" s="33">
        <f>L43</f>
        <v>43.3</v>
      </c>
      <c r="I43" s="25">
        <f>ROUND(H43*G43,0)</f>
        <v>2598</v>
      </c>
      <c r="J43" s="25"/>
      <c r="K43" s="75">
        <v>43.3</v>
      </c>
      <c r="L43" s="33">
        <f>ROUND(K43*$I$9,2)</f>
        <v>43.3</v>
      </c>
      <c r="M43" s="2"/>
    </row>
    <row r="44" spans="1:14" ht="6" customHeight="1" x14ac:dyDescent="0.25">
      <c r="A44" s="29"/>
      <c r="B44" s="15"/>
      <c r="C44" s="15"/>
      <c r="D44" s="15"/>
      <c r="E44" s="15"/>
      <c r="F44" s="32"/>
      <c r="G44" s="15"/>
      <c r="H44" s="33"/>
      <c r="I44" s="25"/>
      <c r="J44" s="25"/>
      <c r="K44" s="75"/>
      <c r="L44" s="33"/>
      <c r="M44" s="2"/>
    </row>
    <row r="45" spans="1:14" x14ac:dyDescent="0.25">
      <c r="A45" s="29"/>
      <c r="B45" s="15"/>
      <c r="C45" s="15" t="s">
        <v>32</v>
      </c>
      <c r="D45" s="15"/>
      <c r="E45" s="15"/>
      <c r="F45" s="32"/>
      <c r="G45" s="15"/>
      <c r="H45" s="33"/>
      <c r="I45" s="25"/>
      <c r="J45" s="25"/>
      <c r="K45" s="75"/>
      <c r="L45" s="33"/>
      <c r="M45" s="2"/>
    </row>
    <row r="46" spans="1:14" x14ac:dyDescent="0.25">
      <c r="A46" s="29"/>
      <c r="B46" s="15"/>
      <c r="C46" s="15" t="s">
        <v>37</v>
      </c>
      <c r="D46" s="15"/>
      <c r="E46" s="15"/>
      <c r="F46" s="32">
        <f>($G46/174)/$F$9</f>
        <v>4.5977011494252873E-2</v>
      </c>
      <c r="G46" s="15">
        <v>40</v>
      </c>
      <c r="H46" s="33">
        <f>L46</f>
        <v>39.869999999999997</v>
      </c>
      <c r="I46" s="25">
        <f>ROUND(H46*G46,0)</f>
        <v>1595</v>
      </c>
      <c r="J46" s="25"/>
      <c r="K46" s="75">
        <v>39.869999999999997</v>
      </c>
      <c r="L46" s="33">
        <f>ROUND(K46*$I$9,2)</f>
        <v>39.869999999999997</v>
      </c>
      <c r="M46" s="2"/>
    </row>
    <row r="47" spans="1:14" ht="6" customHeight="1" x14ac:dyDescent="0.25">
      <c r="A47" s="29"/>
      <c r="B47" s="15"/>
      <c r="C47" s="15"/>
      <c r="D47" s="15"/>
      <c r="E47" s="15"/>
      <c r="F47" s="32"/>
      <c r="G47" s="15"/>
      <c r="H47" s="33"/>
      <c r="I47" s="25"/>
      <c r="J47" s="25"/>
      <c r="K47" s="75"/>
      <c r="L47" s="33"/>
      <c r="M47" s="2"/>
    </row>
    <row r="48" spans="1:14" x14ac:dyDescent="0.25">
      <c r="A48" s="29"/>
      <c r="B48" s="15"/>
      <c r="C48" s="15" t="s">
        <v>191</v>
      </c>
      <c r="D48" s="15"/>
      <c r="E48" s="15"/>
      <c r="F48" s="32"/>
      <c r="G48" s="15"/>
      <c r="H48" s="33"/>
      <c r="I48" s="25"/>
      <c r="J48" s="25"/>
      <c r="K48" s="75"/>
      <c r="L48" s="33"/>
      <c r="M48" s="2"/>
    </row>
    <row r="49" spans="1:21" x14ac:dyDescent="0.25">
      <c r="A49" s="29"/>
      <c r="B49" s="15"/>
      <c r="C49" s="15" t="s">
        <v>190</v>
      </c>
      <c r="D49" s="15"/>
      <c r="E49" s="15"/>
      <c r="F49" s="32">
        <f>($G49/174)/$F$9</f>
        <v>0</v>
      </c>
      <c r="G49" s="15"/>
      <c r="H49" s="33">
        <f>L49</f>
        <v>26.69</v>
      </c>
      <c r="I49" s="25">
        <f>ROUND(H49*G49,0)</f>
        <v>0</v>
      </c>
      <c r="J49" s="25"/>
      <c r="K49" s="75">
        <v>26.69</v>
      </c>
      <c r="L49" s="33">
        <f>ROUND(K49*$I$9,2)</f>
        <v>26.69</v>
      </c>
      <c r="M49" s="2"/>
    </row>
    <row r="50" spans="1:21" ht="6" customHeight="1" x14ac:dyDescent="0.25">
      <c r="A50" s="29"/>
      <c r="B50" s="15"/>
      <c r="C50" s="15"/>
      <c r="D50" s="15"/>
      <c r="E50" s="15"/>
      <c r="F50" s="32"/>
      <c r="G50" s="15"/>
      <c r="H50" s="33"/>
      <c r="I50" s="25"/>
      <c r="J50" s="25"/>
      <c r="K50" s="75"/>
      <c r="L50" s="33"/>
      <c r="M50" s="2"/>
    </row>
    <row r="51" spans="1:21" x14ac:dyDescent="0.25">
      <c r="A51" s="29"/>
      <c r="B51" s="15"/>
      <c r="C51" s="15" t="s">
        <v>38</v>
      </c>
      <c r="D51" s="15"/>
      <c r="E51" s="15"/>
      <c r="F51" s="32"/>
      <c r="G51" s="15"/>
      <c r="H51" s="33"/>
      <c r="I51" s="25"/>
      <c r="J51" s="25"/>
      <c r="K51" s="75"/>
      <c r="L51" s="33"/>
      <c r="M51" s="36" t="s">
        <v>39</v>
      </c>
      <c r="N51" s="37"/>
      <c r="O51" s="37"/>
      <c r="P51" s="38"/>
      <c r="Q51" s="39"/>
      <c r="R51" s="39"/>
      <c r="S51" s="39"/>
      <c r="T51" s="39"/>
      <c r="U51" s="39"/>
    </row>
    <row r="52" spans="1:21" ht="12.75" customHeight="1" x14ac:dyDescent="0.25">
      <c r="A52" s="29"/>
      <c r="B52" s="15"/>
      <c r="C52" s="15" t="s">
        <v>40</v>
      </c>
      <c r="D52" s="15"/>
      <c r="E52" s="15"/>
      <c r="F52" s="32">
        <f>($G52/174)/$F$9</f>
        <v>6.8965517241379309E-2</v>
      </c>
      <c r="G52" s="15">
        <v>60</v>
      </c>
      <c r="H52" s="33">
        <f>L52</f>
        <v>26.69</v>
      </c>
      <c r="I52" s="25">
        <f>ROUND(H52*G52,0)</f>
        <v>1601</v>
      </c>
      <c r="J52" s="25"/>
      <c r="K52" s="75">
        <v>26.69</v>
      </c>
      <c r="L52" s="33">
        <f>ROUND(K52*$I$9,2)</f>
        <v>26.69</v>
      </c>
      <c r="M52" s="36" t="s">
        <v>41</v>
      </c>
      <c r="N52" s="37"/>
      <c r="O52" s="37"/>
      <c r="P52" s="38"/>
      <c r="Q52" s="39"/>
      <c r="R52" s="39"/>
      <c r="S52" s="39"/>
      <c r="T52" s="39"/>
      <c r="U52" s="39"/>
    </row>
    <row r="53" spans="1:21" ht="6" customHeight="1" x14ac:dyDescent="0.25">
      <c r="A53" s="29"/>
      <c r="B53" s="15"/>
      <c r="C53" s="15"/>
      <c r="D53" s="15"/>
      <c r="E53" s="15"/>
      <c r="F53" s="32"/>
      <c r="G53" s="15"/>
      <c r="H53" s="33"/>
      <c r="I53" s="25"/>
      <c r="J53" s="25"/>
      <c r="K53" s="33"/>
      <c r="L53" s="33"/>
      <c r="M53" s="40"/>
      <c r="N53" s="40"/>
      <c r="O53" s="40"/>
      <c r="P53" s="40"/>
      <c r="Q53" s="40"/>
      <c r="R53" s="40"/>
      <c r="S53" s="40"/>
    </row>
    <row r="54" spans="1:21" x14ac:dyDescent="0.25">
      <c r="A54" s="29"/>
      <c r="B54" s="15"/>
      <c r="C54" s="15" t="s">
        <v>42</v>
      </c>
      <c r="D54" s="15"/>
      <c r="E54" s="15"/>
      <c r="F54" s="32"/>
      <c r="G54" s="15"/>
      <c r="H54" s="33"/>
      <c r="I54" s="25"/>
      <c r="J54" s="25"/>
      <c r="K54" s="33"/>
      <c r="L54" s="33"/>
      <c r="M54" s="40"/>
      <c r="N54" s="40" t="s">
        <v>43</v>
      </c>
      <c r="O54" s="40"/>
      <c r="P54" s="40" t="s">
        <v>44</v>
      </c>
      <c r="Q54" s="40"/>
      <c r="R54" s="40" t="s">
        <v>45</v>
      </c>
      <c r="S54" s="40"/>
    </row>
    <row r="55" spans="1:21" x14ac:dyDescent="0.25">
      <c r="A55" s="29"/>
      <c r="B55" s="15"/>
      <c r="C55" s="15" t="s">
        <v>46</v>
      </c>
      <c r="D55" s="15"/>
      <c r="E55" s="15"/>
      <c r="F55" s="32">
        <f>($G55/87)/$F$9</f>
        <v>0</v>
      </c>
      <c r="G55" s="15"/>
      <c r="H55" s="33">
        <v>26</v>
      </c>
      <c r="I55" s="25">
        <f>H55*G55</f>
        <v>0</v>
      </c>
      <c r="J55" s="25"/>
      <c r="K55" s="33">
        <v>22.09</v>
      </c>
      <c r="L55" s="33">
        <f>ROUND(K55*$I$9,2)</f>
        <v>22.09</v>
      </c>
      <c r="M55" s="41" t="s">
        <v>47</v>
      </c>
      <c r="N55" s="42">
        <v>22.09</v>
      </c>
      <c r="O55" s="43"/>
      <c r="P55" s="43">
        <v>16.09</v>
      </c>
      <c r="Q55" s="40"/>
      <c r="R55" s="43">
        <f>1600/87</f>
        <v>18.390804597701148</v>
      </c>
      <c r="S55" s="40" t="s">
        <v>48</v>
      </c>
    </row>
    <row r="56" spans="1:21" ht="6" customHeight="1" x14ac:dyDescent="0.25">
      <c r="A56" s="29"/>
      <c r="B56" s="15"/>
      <c r="C56" s="15"/>
      <c r="D56" s="15"/>
      <c r="E56" s="15"/>
      <c r="F56" s="32"/>
      <c r="G56" s="15"/>
      <c r="H56" s="33"/>
      <c r="I56" s="25"/>
      <c r="J56" s="25"/>
      <c r="K56" s="33"/>
      <c r="L56" s="33"/>
    </row>
    <row r="57" spans="1:21" x14ac:dyDescent="0.25">
      <c r="A57" s="29"/>
      <c r="B57" s="15"/>
      <c r="C57" s="15" t="s">
        <v>49</v>
      </c>
      <c r="D57" s="15"/>
      <c r="E57" s="15"/>
      <c r="F57" s="32"/>
      <c r="G57" s="15"/>
      <c r="H57" s="33"/>
      <c r="I57" s="25"/>
      <c r="J57" s="25"/>
      <c r="K57" s="33"/>
      <c r="L57" s="33"/>
      <c r="M57" s="41" t="s">
        <v>50</v>
      </c>
      <c r="N57" s="42">
        <v>20.94</v>
      </c>
      <c r="O57" s="43"/>
      <c r="P57" s="43">
        <f>1300/87</f>
        <v>14.942528735632184</v>
      </c>
      <c r="Q57" s="40"/>
      <c r="R57" s="43">
        <f>1500/87</f>
        <v>17.241379310344829</v>
      </c>
      <c r="S57" s="40" t="s">
        <v>48</v>
      </c>
    </row>
    <row r="58" spans="1:21" x14ac:dyDescent="0.25">
      <c r="A58" s="29"/>
      <c r="B58" s="15"/>
      <c r="C58" s="15" t="s">
        <v>46</v>
      </c>
      <c r="D58" s="15"/>
      <c r="E58" s="15"/>
      <c r="F58" s="32">
        <f>($G58/87)/$F$9</f>
        <v>0</v>
      </c>
      <c r="G58" s="15"/>
      <c r="H58" s="33">
        <f>L58</f>
        <v>21.03</v>
      </c>
      <c r="I58" s="25">
        <f>ROUND(H58*G58,0)</f>
        <v>0</v>
      </c>
      <c r="J58" s="25"/>
      <c r="K58" s="33">
        <v>21.03</v>
      </c>
      <c r="L58" s="33">
        <f>ROUND(K58*$I$9,2)</f>
        <v>21.03</v>
      </c>
      <c r="M58" s="41" t="s">
        <v>51</v>
      </c>
      <c r="N58" s="42">
        <v>19.79</v>
      </c>
      <c r="O58" s="43"/>
      <c r="P58" s="43">
        <f>1200/87</f>
        <v>13.793103448275861</v>
      </c>
      <c r="Q58" s="40"/>
      <c r="R58" s="43">
        <f>1400/87</f>
        <v>16.091954022988507</v>
      </c>
      <c r="S58" s="40" t="s">
        <v>48</v>
      </c>
    </row>
    <row r="59" spans="1:21" ht="6" customHeight="1" x14ac:dyDescent="0.25">
      <c r="A59" s="29"/>
      <c r="B59" s="15"/>
      <c r="C59" s="15"/>
      <c r="D59" s="15"/>
      <c r="E59" s="15"/>
      <c r="F59" s="32"/>
      <c r="G59" s="15"/>
      <c r="H59" s="33"/>
      <c r="I59" s="25"/>
      <c r="J59" s="25"/>
      <c r="K59" s="33"/>
      <c r="L59" s="33"/>
      <c r="M59" s="2"/>
    </row>
    <row r="60" spans="1:21" x14ac:dyDescent="0.25">
      <c r="A60" s="29"/>
      <c r="B60" s="15"/>
      <c r="C60" s="15" t="s">
        <v>52</v>
      </c>
      <c r="D60" s="15"/>
      <c r="E60" s="15"/>
      <c r="F60" s="32"/>
      <c r="G60" s="15"/>
      <c r="H60" s="33"/>
      <c r="I60" s="25"/>
      <c r="J60" s="25"/>
      <c r="K60" s="33"/>
      <c r="L60" s="33"/>
      <c r="M60" s="44"/>
      <c r="N60" s="45"/>
    </row>
    <row r="61" spans="1:21" ht="15" x14ac:dyDescent="0.4">
      <c r="A61" s="29"/>
      <c r="B61" s="15"/>
      <c r="C61" s="15" t="s">
        <v>53</v>
      </c>
      <c r="D61" s="15"/>
      <c r="E61" s="15"/>
      <c r="F61" s="32">
        <f>($G61/87)/$F$9</f>
        <v>0</v>
      </c>
      <c r="G61" s="46"/>
      <c r="H61" s="33">
        <f>L61</f>
        <v>10</v>
      </c>
      <c r="I61" s="47">
        <f>ROUND(H61*G61,0)</f>
        <v>0</v>
      </c>
      <c r="J61" s="25"/>
      <c r="K61" s="33">
        <v>10</v>
      </c>
      <c r="L61" s="33">
        <f>ROUND(K61*$I$9,2)</f>
        <v>10</v>
      </c>
      <c r="M61" s="2"/>
    </row>
    <row r="62" spans="1:21" ht="6" customHeight="1" x14ac:dyDescent="0.25">
      <c r="A62" s="29"/>
      <c r="B62" s="15"/>
      <c r="C62" s="15"/>
      <c r="D62" s="15"/>
      <c r="E62" s="15"/>
      <c r="F62" s="32"/>
      <c r="G62" s="15"/>
      <c r="H62" s="33"/>
      <c r="I62" s="25"/>
      <c r="J62" s="25"/>
      <c r="K62" s="25"/>
      <c r="L62" s="25"/>
      <c r="M62" s="2"/>
    </row>
    <row r="63" spans="1:21" x14ac:dyDescent="0.25">
      <c r="A63" s="29"/>
      <c r="B63" s="15"/>
      <c r="C63" s="15"/>
      <c r="E63" s="81" t="s">
        <v>54</v>
      </c>
      <c r="F63" s="81"/>
      <c r="G63" s="14">
        <f>SUM(G25:G61)</f>
        <v>260</v>
      </c>
      <c r="H63" s="48"/>
      <c r="I63" s="49">
        <f>SUM(I25:I61)</f>
        <v>10518</v>
      </c>
      <c r="J63" s="25"/>
      <c r="K63" s="25"/>
      <c r="L63" s="25"/>
      <c r="M63" s="2">
        <f>SUM(I25:I61)</f>
        <v>10518</v>
      </c>
    </row>
    <row r="64" spans="1:21" ht="6" customHeight="1" x14ac:dyDescent="0.25">
      <c r="A64" s="29"/>
      <c r="B64" s="15"/>
      <c r="C64" s="15"/>
      <c r="D64" s="15"/>
      <c r="E64" s="15"/>
      <c r="F64" s="15"/>
      <c r="G64" s="15"/>
      <c r="H64" s="33"/>
      <c r="I64" s="25"/>
      <c r="J64" s="25"/>
      <c r="K64" s="25"/>
      <c r="L64" s="25"/>
      <c r="M64" s="2"/>
    </row>
    <row r="65" spans="1:13" hidden="1" x14ac:dyDescent="0.25">
      <c r="A65" s="29"/>
      <c r="B65" s="15"/>
      <c r="C65" s="15"/>
      <c r="D65" s="15"/>
      <c r="E65" s="15"/>
      <c r="G65" s="15"/>
      <c r="H65" s="33"/>
      <c r="I65" s="25"/>
      <c r="J65" s="25"/>
      <c r="K65" s="25"/>
      <c r="L65" s="25"/>
      <c r="M65" s="2"/>
    </row>
    <row r="66" spans="1:13" x14ac:dyDescent="0.25">
      <c r="A66" s="24"/>
      <c r="B66" s="14" t="s">
        <v>55</v>
      </c>
      <c r="C66" s="24" t="s">
        <v>56</v>
      </c>
      <c r="D66" s="15"/>
      <c r="E66" s="15"/>
      <c r="F66" s="15"/>
      <c r="G66" s="15"/>
      <c r="H66" s="33"/>
      <c r="I66" s="25"/>
      <c r="J66" s="25"/>
      <c r="K66" s="82" t="s">
        <v>57</v>
      </c>
      <c r="L66" s="82"/>
      <c r="M66" s="2"/>
    </row>
    <row r="67" spans="1:13" x14ac:dyDescent="0.25">
      <c r="A67" s="24"/>
      <c r="B67" s="14"/>
      <c r="C67" s="24" t="s">
        <v>58</v>
      </c>
      <c r="D67" s="15"/>
      <c r="E67" s="15"/>
      <c r="F67" s="15"/>
      <c r="G67" s="15"/>
      <c r="H67" s="33"/>
      <c r="I67" s="25"/>
      <c r="J67" s="25"/>
      <c r="K67" s="50" t="s">
        <v>59</v>
      </c>
      <c r="L67" s="50" t="s">
        <v>60</v>
      </c>
      <c r="M67" s="2"/>
    </row>
    <row r="68" spans="1:13" x14ac:dyDescent="0.25">
      <c r="A68" s="29"/>
      <c r="B68" s="15"/>
      <c r="C68" s="15" t="s">
        <v>61</v>
      </c>
      <c r="D68" s="15"/>
      <c r="E68" s="15"/>
      <c r="F68" s="15"/>
      <c r="G68" s="15"/>
      <c r="H68" s="33"/>
      <c r="I68" s="25">
        <f>ROUND(((I55+I58+I61))*K68,0)</f>
        <v>0</v>
      </c>
      <c r="J68" s="25"/>
      <c r="K68" s="51">
        <v>2.5000000000000001E-2</v>
      </c>
      <c r="L68" s="51">
        <v>0.17799999999999999</v>
      </c>
      <c r="M68" s="2"/>
    </row>
    <row r="69" spans="1:13" ht="15" x14ac:dyDescent="0.4">
      <c r="A69" s="29"/>
      <c r="B69" s="15"/>
      <c r="C69" s="15" t="s">
        <v>62</v>
      </c>
      <c r="D69" s="15"/>
      <c r="E69" s="15"/>
      <c r="F69" s="15"/>
      <c r="G69" s="15"/>
      <c r="H69" s="33"/>
      <c r="I69" s="47">
        <f>ROUND(((M63)-((I55+I58+I61)))*L68,0)</f>
        <v>1872</v>
      </c>
      <c r="J69" s="25"/>
      <c r="K69" s="25"/>
      <c r="L69" s="25"/>
      <c r="M69" s="2"/>
    </row>
    <row r="70" spans="1:13" x14ac:dyDescent="0.25">
      <c r="A70" s="29"/>
      <c r="B70" s="15"/>
      <c r="C70" s="15"/>
      <c r="D70" s="15"/>
      <c r="E70" s="81" t="s">
        <v>63</v>
      </c>
      <c r="F70" s="81"/>
      <c r="G70" s="15"/>
      <c r="H70" s="33"/>
      <c r="I70" s="49">
        <f>SUM(I68:I69)</f>
        <v>1872</v>
      </c>
      <c r="J70" s="25"/>
      <c r="K70" s="25"/>
      <c r="L70" s="25"/>
      <c r="M70" s="2"/>
    </row>
    <row r="71" spans="1:13" ht="6" customHeight="1" x14ac:dyDescent="0.25">
      <c r="A71" s="29"/>
      <c r="B71" s="15"/>
      <c r="C71" s="15"/>
      <c r="D71" s="15"/>
      <c r="E71" s="15"/>
      <c r="F71" s="15"/>
      <c r="G71" s="15"/>
      <c r="H71" s="33"/>
      <c r="I71" s="25"/>
      <c r="J71" s="25"/>
      <c r="K71" s="25"/>
      <c r="L71" s="25"/>
      <c r="M71" s="2"/>
    </row>
    <row r="72" spans="1:13" x14ac:dyDescent="0.25">
      <c r="A72" s="24"/>
      <c r="B72" s="14" t="s">
        <v>64</v>
      </c>
      <c r="C72" s="24" t="s">
        <v>65</v>
      </c>
      <c r="D72" s="15"/>
      <c r="E72" s="15"/>
      <c r="F72" s="15"/>
      <c r="G72" s="15"/>
      <c r="H72" s="33"/>
      <c r="I72" s="25"/>
      <c r="J72" s="25"/>
      <c r="K72" s="82" t="s">
        <v>66</v>
      </c>
      <c r="L72" s="82"/>
      <c r="M72" s="2"/>
    </row>
    <row r="73" spans="1:13" x14ac:dyDescent="0.25">
      <c r="A73" s="29"/>
      <c r="B73" s="15"/>
      <c r="C73" s="15" t="s">
        <v>67</v>
      </c>
      <c r="D73" s="15"/>
      <c r="E73" s="15"/>
      <c r="F73" s="15"/>
      <c r="G73" s="15"/>
      <c r="H73" s="33"/>
      <c r="I73" s="25">
        <f>ROUND(((G55+G58)/87)*K74,0)</f>
        <v>0</v>
      </c>
      <c r="J73" s="25"/>
      <c r="K73" s="50" t="s">
        <v>59</v>
      </c>
      <c r="L73" s="50" t="s">
        <v>60</v>
      </c>
      <c r="M73" s="2"/>
    </row>
    <row r="74" spans="1:13" ht="15" x14ac:dyDescent="0.4">
      <c r="A74" s="29"/>
      <c r="B74" s="15"/>
      <c r="C74" s="15" t="s">
        <v>68</v>
      </c>
      <c r="D74" s="15"/>
      <c r="E74" s="15"/>
      <c r="F74" s="15"/>
      <c r="G74" s="15"/>
      <c r="H74" s="33"/>
      <c r="I74" s="47">
        <f>ROUND(((G63-G58-G55-G61)/174)*L74,0)</f>
        <v>1039</v>
      </c>
      <c r="J74" s="25"/>
      <c r="K74" s="25">
        <v>180</v>
      </c>
      <c r="L74" s="25">
        <v>695</v>
      </c>
      <c r="M74" s="2"/>
    </row>
    <row r="75" spans="1:13" x14ac:dyDescent="0.25">
      <c r="A75" s="29"/>
      <c r="B75" s="15"/>
      <c r="C75" s="15"/>
      <c r="D75" s="15"/>
      <c r="E75" s="52" t="s">
        <v>69</v>
      </c>
      <c r="F75" s="52"/>
      <c r="G75" s="15"/>
      <c r="H75" s="33"/>
      <c r="I75" s="49">
        <f>SUM(I73:I74)</f>
        <v>1039</v>
      </c>
      <c r="J75" s="25"/>
      <c r="K75" s="25"/>
      <c r="L75" s="25"/>
      <c r="M75" s="2"/>
    </row>
    <row r="76" spans="1:13" ht="6" customHeight="1" x14ac:dyDescent="0.25">
      <c r="A76" s="29"/>
      <c r="B76" s="15"/>
      <c r="C76" s="15"/>
      <c r="D76" s="15"/>
      <c r="E76" s="15"/>
      <c r="F76" s="15"/>
      <c r="G76" s="15"/>
      <c r="H76" s="33"/>
      <c r="I76" s="25"/>
      <c r="J76" s="25"/>
      <c r="K76" s="25"/>
      <c r="L76" s="25"/>
      <c r="M76" s="2"/>
    </row>
    <row r="77" spans="1:13" x14ac:dyDescent="0.25">
      <c r="A77" s="24"/>
      <c r="B77" s="14"/>
      <c r="C77" s="14"/>
      <c r="D77" s="14" t="s">
        <v>70</v>
      </c>
      <c r="E77" s="15"/>
      <c r="F77" s="15"/>
      <c r="G77" s="15"/>
      <c r="H77" s="15"/>
      <c r="I77" s="25"/>
      <c r="J77" s="49">
        <f>ROUND(SUM(I63+I70+I75),0)</f>
        <v>13429</v>
      </c>
      <c r="K77" s="49"/>
      <c r="L77" s="49"/>
      <c r="M77" s="2"/>
    </row>
    <row r="78" spans="1:13" ht="6" customHeight="1" x14ac:dyDescent="0.25">
      <c r="A78" s="24"/>
      <c r="B78" s="14"/>
      <c r="C78" s="14"/>
      <c r="D78" s="14"/>
      <c r="E78" s="15"/>
      <c r="F78" s="15"/>
      <c r="G78" s="15"/>
      <c r="H78" s="15"/>
      <c r="I78" s="25"/>
      <c r="J78" s="25"/>
      <c r="K78" s="25"/>
      <c r="L78" s="25"/>
      <c r="M78" s="2"/>
    </row>
    <row r="79" spans="1:13" x14ac:dyDescent="0.25">
      <c r="A79" s="24" t="s">
        <v>71</v>
      </c>
      <c r="B79" s="24" t="s">
        <v>72</v>
      </c>
      <c r="C79" s="15"/>
      <c r="D79" s="15"/>
      <c r="E79" s="15"/>
      <c r="F79" s="15"/>
      <c r="G79" s="15"/>
      <c r="H79" s="15"/>
      <c r="I79" s="25"/>
      <c r="J79" s="49">
        <v>0</v>
      </c>
      <c r="K79" s="49"/>
      <c r="L79" s="49"/>
      <c r="M79" s="2"/>
    </row>
    <row r="80" spans="1:13" ht="6" customHeight="1" x14ac:dyDescent="0.25">
      <c r="A80" s="29"/>
      <c r="B80" s="29"/>
      <c r="C80" s="15"/>
      <c r="D80" s="15"/>
      <c r="E80" s="15"/>
      <c r="F80" s="15"/>
      <c r="G80" s="15"/>
      <c r="H80" s="15"/>
      <c r="I80" s="25"/>
      <c r="J80" s="25"/>
      <c r="K80" s="25"/>
      <c r="L80" s="25"/>
      <c r="M80" s="2"/>
    </row>
    <row r="81" spans="1:15" x14ac:dyDescent="0.25">
      <c r="A81" s="24" t="s">
        <v>73</v>
      </c>
      <c r="B81" s="24" t="s">
        <v>74</v>
      </c>
      <c r="C81" s="15"/>
      <c r="E81" s="15"/>
      <c r="G81" s="15"/>
      <c r="H81" s="15"/>
      <c r="I81" s="25"/>
      <c r="J81" s="25"/>
      <c r="K81" s="25"/>
      <c r="L81" s="25"/>
      <c r="M81" s="53" t="s">
        <v>75</v>
      </c>
    </row>
    <row r="82" spans="1:15" x14ac:dyDescent="0.25">
      <c r="A82" s="24"/>
      <c r="B82" s="15" t="s">
        <v>76</v>
      </c>
      <c r="D82" s="15"/>
      <c r="E82" s="15"/>
      <c r="F82" s="15"/>
      <c r="G82" s="15"/>
      <c r="H82" s="15"/>
      <c r="I82" s="25"/>
      <c r="J82" s="25"/>
      <c r="K82" s="25"/>
      <c r="L82" s="25"/>
      <c r="M82" s="77" t="s">
        <v>77</v>
      </c>
      <c r="N82" s="77"/>
      <c r="O82" s="77"/>
    </row>
    <row r="83" spans="1:15" x14ac:dyDescent="0.25">
      <c r="A83" s="29"/>
      <c r="B83" s="14" t="s">
        <v>21</v>
      </c>
      <c r="C83" s="15" t="s">
        <v>196</v>
      </c>
      <c r="D83" s="15"/>
      <c r="E83" s="15"/>
      <c r="F83" s="15"/>
      <c r="G83" s="15"/>
      <c r="H83" s="15"/>
      <c r="I83" s="25">
        <v>166</v>
      </c>
      <c r="J83" s="25"/>
      <c r="K83" s="25"/>
      <c r="L83" s="25"/>
      <c r="M83" s="77"/>
      <c r="N83" s="77"/>
      <c r="O83" s="77"/>
    </row>
    <row r="84" spans="1:15" hidden="1" x14ac:dyDescent="0.25">
      <c r="A84" s="29"/>
      <c r="B84" s="14" t="s">
        <v>55</v>
      </c>
      <c r="C84" s="15" t="s">
        <v>78</v>
      </c>
      <c r="D84" s="15"/>
      <c r="E84" s="15"/>
      <c r="F84" s="15"/>
      <c r="G84" s="15"/>
      <c r="H84" s="15"/>
      <c r="I84" s="25">
        <v>0</v>
      </c>
      <c r="J84" s="25"/>
      <c r="K84" s="25"/>
      <c r="L84" s="25"/>
      <c r="M84" s="77"/>
      <c r="N84" s="77"/>
      <c r="O84" s="77"/>
    </row>
    <row r="85" spans="1:15" hidden="1" x14ac:dyDescent="0.25">
      <c r="A85" s="29"/>
      <c r="B85" s="14" t="s">
        <v>64</v>
      </c>
      <c r="C85" s="15" t="s">
        <v>193</v>
      </c>
      <c r="D85" s="15"/>
      <c r="E85" s="15"/>
      <c r="F85" s="15"/>
      <c r="G85" s="15"/>
      <c r="H85" s="15"/>
      <c r="I85" s="25"/>
      <c r="J85" s="25"/>
      <c r="K85" s="25"/>
      <c r="L85" s="25"/>
      <c r="M85" s="2"/>
    </row>
    <row r="86" spans="1:15" ht="15" hidden="1" x14ac:dyDescent="0.4">
      <c r="A86" s="29"/>
      <c r="B86" s="14" t="s">
        <v>79</v>
      </c>
      <c r="C86" s="15" t="s">
        <v>192</v>
      </c>
      <c r="D86" s="15"/>
      <c r="E86" s="15"/>
      <c r="F86" s="15"/>
      <c r="G86" s="15"/>
      <c r="H86" s="15"/>
      <c r="I86" s="47"/>
      <c r="J86" s="25"/>
      <c r="K86" s="25"/>
      <c r="L86" s="25"/>
      <c r="M86" s="2"/>
    </row>
    <row r="87" spans="1:15" x14ac:dyDescent="0.25">
      <c r="A87" s="29"/>
      <c r="B87" s="15"/>
      <c r="C87" s="15"/>
      <c r="D87" s="14" t="s">
        <v>80</v>
      </c>
      <c r="E87" s="15"/>
      <c r="F87" s="15"/>
      <c r="G87" s="15"/>
      <c r="H87" s="15"/>
      <c r="I87" s="25"/>
      <c r="J87" s="49">
        <f>ROUND(SUM(I83:I86),0)</f>
        <v>166</v>
      </c>
      <c r="K87" s="49"/>
      <c r="L87" s="49"/>
      <c r="M87" s="2"/>
    </row>
    <row r="88" spans="1:15" ht="6" customHeight="1" x14ac:dyDescent="0.25">
      <c r="A88" s="29"/>
      <c r="B88" s="15"/>
      <c r="C88" s="15"/>
      <c r="D88" s="15"/>
      <c r="E88" s="15"/>
      <c r="F88" s="15"/>
      <c r="G88" s="15"/>
      <c r="H88" s="15"/>
      <c r="I88" s="25"/>
      <c r="J88" s="25"/>
      <c r="K88" s="25"/>
      <c r="L88" s="25"/>
      <c r="M88" s="2"/>
    </row>
    <row r="89" spans="1:15" ht="12.75" customHeight="1" x14ac:dyDescent="0.25">
      <c r="A89" s="24" t="s">
        <v>81</v>
      </c>
      <c r="B89" s="24" t="s">
        <v>82</v>
      </c>
      <c r="C89" s="15"/>
      <c r="D89" s="15"/>
      <c r="E89" s="15"/>
      <c r="F89" s="15"/>
      <c r="G89" s="15"/>
      <c r="H89" s="15"/>
      <c r="I89" s="25"/>
      <c r="J89" s="25"/>
      <c r="K89" s="25"/>
      <c r="L89" s="25"/>
      <c r="M89" s="2"/>
    </row>
    <row r="90" spans="1:15" ht="12.75" customHeight="1" x14ac:dyDescent="0.25">
      <c r="A90" s="29"/>
      <c r="B90" s="14" t="s">
        <v>21</v>
      </c>
      <c r="C90" s="15" t="s">
        <v>83</v>
      </c>
      <c r="D90" s="15"/>
      <c r="E90" s="15"/>
      <c r="F90" s="15"/>
      <c r="G90" s="15"/>
      <c r="H90" s="15"/>
      <c r="I90" s="25"/>
      <c r="J90" s="25"/>
      <c r="K90" s="25"/>
      <c r="L90" s="25"/>
      <c r="M90" s="2">
        <f>IF(I90&gt;25000,25000,I90)</f>
        <v>0</v>
      </c>
    </row>
    <row r="91" spans="1:15" ht="12.75" customHeight="1" x14ac:dyDescent="0.25">
      <c r="A91" s="29"/>
      <c r="B91" s="14" t="s">
        <v>55</v>
      </c>
      <c r="C91" s="15" t="s">
        <v>83</v>
      </c>
      <c r="D91" s="15"/>
      <c r="E91" s="15"/>
      <c r="F91" s="15"/>
      <c r="G91" s="15"/>
      <c r="H91" s="15"/>
      <c r="I91" s="25">
        <v>0</v>
      </c>
      <c r="J91" s="25"/>
      <c r="K91" s="25"/>
      <c r="L91" s="25"/>
      <c r="M91" s="2">
        <f t="shared" ref="M91:M93" si="0">IF(I91&gt;25000,25000,I91)</f>
        <v>0</v>
      </c>
    </row>
    <row r="92" spans="1:15" ht="12.75" customHeight="1" x14ac:dyDescent="0.25">
      <c r="A92" s="29"/>
      <c r="B92" s="14" t="s">
        <v>64</v>
      </c>
      <c r="C92" s="15" t="s">
        <v>83</v>
      </c>
      <c r="D92" s="15"/>
      <c r="E92" s="15"/>
      <c r="F92" s="15"/>
      <c r="G92" s="15"/>
      <c r="H92" s="15"/>
      <c r="I92" s="25">
        <v>0</v>
      </c>
      <c r="J92" s="25"/>
      <c r="K92" s="25"/>
      <c r="L92" s="25"/>
      <c r="M92" s="2">
        <f t="shared" si="0"/>
        <v>0</v>
      </c>
    </row>
    <row r="93" spans="1:15" ht="12.75" customHeight="1" x14ac:dyDescent="0.25">
      <c r="A93" s="29"/>
      <c r="B93" s="14" t="s">
        <v>79</v>
      </c>
      <c r="C93" s="15" t="s">
        <v>83</v>
      </c>
      <c r="D93" s="15"/>
      <c r="E93" s="15"/>
      <c r="F93" s="15"/>
      <c r="G93" s="15"/>
      <c r="H93" s="15"/>
      <c r="I93" s="25">
        <v>0</v>
      </c>
      <c r="J93" s="25"/>
      <c r="K93" s="25"/>
      <c r="L93" s="25"/>
      <c r="M93" s="2">
        <f t="shared" si="0"/>
        <v>0</v>
      </c>
    </row>
    <row r="94" spans="1:15" ht="15" customHeight="1" x14ac:dyDescent="0.4">
      <c r="A94" s="29"/>
      <c r="B94" s="14" t="s">
        <v>84</v>
      </c>
      <c r="C94" s="15" t="s">
        <v>83</v>
      </c>
      <c r="D94" s="15"/>
      <c r="E94" s="15"/>
      <c r="F94" s="15"/>
      <c r="G94" s="15"/>
      <c r="H94" s="15"/>
      <c r="I94" s="47">
        <v>0</v>
      </c>
      <c r="J94" s="25"/>
      <c r="K94" s="25"/>
      <c r="L94" s="25"/>
      <c r="M94" s="2">
        <f>IF(I94&gt;25000,25000,I94)</f>
        <v>0</v>
      </c>
    </row>
    <row r="95" spans="1:15" x14ac:dyDescent="0.25">
      <c r="A95" s="24"/>
      <c r="B95" s="14"/>
      <c r="C95" s="15"/>
      <c r="D95" s="14" t="s">
        <v>85</v>
      </c>
      <c r="E95" s="15"/>
      <c r="F95" s="15"/>
      <c r="G95" s="15"/>
      <c r="H95" s="15"/>
      <c r="I95" s="25"/>
      <c r="J95" s="49">
        <f>SUM(I90:I94)</f>
        <v>0</v>
      </c>
      <c r="K95" s="49"/>
      <c r="L95" s="49"/>
      <c r="M95" s="2">
        <f>SUM(M90:M94)</f>
        <v>0</v>
      </c>
    </row>
    <row r="96" spans="1:15" ht="6" customHeight="1" x14ac:dyDescent="0.25">
      <c r="A96" s="24"/>
      <c r="B96" s="14"/>
      <c r="C96" s="15"/>
      <c r="D96" s="14"/>
      <c r="E96" s="15"/>
      <c r="F96" s="15"/>
      <c r="G96" s="15"/>
      <c r="H96" s="15"/>
      <c r="I96" s="25"/>
      <c r="J96" s="49"/>
      <c r="K96" s="49"/>
      <c r="L96" s="49"/>
      <c r="M96" s="2"/>
    </row>
    <row r="97" spans="1:16" ht="13.2" customHeight="1" x14ac:dyDescent="0.25">
      <c r="A97" s="24" t="s">
        <v>86</v>
      </c>
      <c r="B97" s="14" t="s">
        <v>87</v>
      </c>
      <c r="C97" s="14"/>
      <c r="D97" s="14"/>
      <c r="E97" s="15"/>
      <c r="F97" s="15"/>
      <c r="G97" s="15"/>
      <c r="H97" s="15"/>
      <c r="I97" s="26"/>
      <c r="J97" s="26"/>
      <c r="K97" s="25"/>
      <c r="L97" s="25"/>
      <c r="M97" s="2"/>
    </row>
    <row r="98" spans="1:16" ht="13.2" customHeight="1" x14ac:dyDescent="0.25">
      <c r="A98" s="29"/>
      <c r="B98" s="14" t="s">
        <v>21</v>
      </c>
      <c r="C98" s="15" t="s">
        <v>88</v>
      </c>
      <c r="D98" s="15"/>
      <c r="E98" s="15"/>
      <c r="F98" s="15"/>
      <c r="G98" s="15"/>
      <c r="H98" s="15"/>
      <c r="I98" s="25">
        <v>1780</v>
      </c>
      <c r="J98" s="15"/>
      <c r="K98" s="25"/>
      <c r="L98" s="25"/>
      <c r="M98" s="2"/>
    </row>
    <row r="99" spans="1:16" ht="13.2" customHeight="1" x14ac:dyDescent="0.25">
      <c r="A99" s="29"/>
      <c r="B99" s="14" t="s">
        <v>55</v>
      </c>
      <c r="C99" s="15" t="s">
        <v>89</v>
      </c>
      <c r="D99" s="15"/>
      <c r="E99" s="15"/>
      <c r="F99" s="15"/>
      <c r="G99" s="15"/>
      <c r="H99" s="15"/>
      <c r="I99" s="25">
        <v>0</v>
      </c>
      <c r="J99" s="15"/>
      <c r="K99" s="25"/>
      <c r="L99" s="25"/>
      <c r="M99" s="2"/>
    </row>
    <row r="100" spans="1:16" ht="13.2" customHeight="1" x14ac:dyDescent="0.25">
      <c r="A100" s="29"/>
      <c r="B100" s="14" t="s">
        <v>64</v>
      </c>
      <c r="C100" s="15" t="s">
        <v>90</v>
      </c>
      <c r="D100" s="15"/>
      <c r="E100" s="15"/>
      <c r="F100" s="15"/>
      <c r="G100" s="15"/>
      <c r="H100" s="15"/>
      <c r="I100" s="25">
        <v>0</v>
      </c>
      <c r="J100" s="15"/>
      <c r="K100" s="25"/>
      <c r="L100" s="25"/>
      <c r="M100" s="2"/>
    </row>
    <row r="101" spans="1:16" ht="15" customHeight="1" x14ac:dyDescent="0.4">
      <c r="A101" s="29"/>
      <c r="B101" s="14" t="s">
        <v>79</v>
      </c>
      <c r="C101" s="15" t="s">
        <v>91</v>
      </c>
      <c r="D101" s="15"/>
      <c r="E101" s="15"/>
      <c r="F101" s="15"/>
      <c r="G101" s="15"/>
      <c r="H101" s="15"/>
      <c r="I101" s="47">
        <v>0</v>
      </c>
      <c r="J101" s="25"/>
      <c r="K101" s="25"/>
      <c r="L101" s="25"/>
      <c r="M101" s="2"/>
    </row>
    <row r="102" spans="1:16" ht="13.2" customHeight="1" x14ac:dyDescent="0.25">
      <c r="A102" s="29"/>
      <c r="B102" s="15"/>
      <c r="C102" s="15"/>
      <c r="D102" s="14" t="s">
        <v>92</v>
      </c>
      <c r="E102" s="15"/>
      <c r="F102" s="15"/>
      <c r="G102" s="15"/>
      <c r="H102" s="15"/>
      <c r="I102" s="25"/>
      <c r="J102" s="49">
        <f>SUM(I98:I101)</f>
        <v>1780</v>
      </c>
      <c r="K102" s="25"/>
      <c r="L102" s="25"/>
      <c r="M102" s="2"/>
    </row>
    <row r="103" spans="1:16" ht="6" customHeight="1" x14ac:dyDescent="0.25">
      <c r="A103" s="24"/>
      <c r="B103" s="14"/>
      <c r="C103" s="14"/>
      <c r="D103" s="54"/>
      <c r="E103" s="54"/>
      <c r="F103" s="54"/>
      <c r="G103" s="54"/>
      <c r="H103" s="54"/>
      <c r="I103" s="54"/>
      <c r="J103" s="54"/>
      <c r="K103" s="25"/>
      <c r="L103" s="25"/>
      <c r="M103" s="2"/>
    </row>
    <row r="104" spans="1:16" x14ac:dyDescent="0.25">
      <c r="A104" s="24" t="s">
        <v>93</v>
      </c>
      <c r="B104" s="24" t="s">
        <v>94</v>
      </c>
      <c r="C104" s="15"/>
      <c r="D104" s="54"/>
      <c r="E104" s="54"/>
      <c r="F104" s="54"/>
      <c r="G104" s="55"/>
      <c r="H104" s="55"/>
      <c r="I104" s="56"/>
      <c r="J104" s="56"/>
      <c r="K104" s="25"/>
      <c r="L104" s="25"/>
      <c r="M104" s="78" t="s">
        <v>95</v>
      </c>
      <c r="N104" s="78"/>
      <c r="O104" s="78"/>
      <c r="P104" s="57"/>
    </row>
    <row r="105" spans="1:16" x14ac:dyDescent="0.25">
      <c r="A105" s="29"/>
      <c r="B105" s="14" t="s">
        <v>21</v>
      </c>
      <c r="C105" s="15" t="s">
        <v>96</v>
      </c>
      <c r="D105" s="15"/>
      <c r="E105" s="15"/>
      <c r="F105" s="15"/>
      <c r="G105" s="15"/>
      <c r="H105" s="15"/>
      <c r="I105" s="25">
        <f>ROUND(((G63-G55-G58-G61)/174)*225,0)</f>
        <v>336</v>
      </c>
      <c r="J105" s="25"/>
      <c r="K105" s="25"/>
      <c r="L105" s="25"/>
      <c r="M105" s="58"/>
      <c r="N105" s="57"/>
      <c r="O105" s="57"/>
      <c r="P105" s="57"/>
    </row>
    <row r="106" spans="1:16" x14ac:dyDescent="0.25">
      <c r="A106" s="29"/>
      <c r="B106" s="14" t="s">
        <v>55</v>
      </c>
      <c r="C106" s="15" t="s">
        <v>97</v>
      </c>
      <c r="D106" s="15"/>
      <c r="E106" s="15">
        <v>0</v>
      </c>
      <c r="F106" s="15" t="s">
        <v>98</v>
      </c>
      <c r="G106" s="59">
        <v>2000</v>
      </c>
      <c r="H106" s="15"/>
      <c r="I106" s="25">
        <f t="shared" ref="I106:I116" si="1">ROUND(E106*G106,0)</f>
        <v>0</v>
      </c>
      <c r="J106" s="25"/>
      <c r="K106" s="25"/>
      <c r="L106" s="25"/>
      <c r="M106" s="58"/>
      <c r="N106" s="57"/>
      <c r="O106" s="57"/>
      <c r="P106" s="57"/>
    </row>
    <row r="107" spans="1:16" x14ac:dyDescent="0.25">
      <c r="A107" s="29"/>
      <c r="B107" s="14" t="s">
        <v>64</v>
      </c>
      <c r="C107" s="15" t="s">
        <v>99</v>
      </c>
      <c r="D107" s="15"/>
      <c r="E107" s="15">
        <v>0</v>
      </c>
      <c r="F107" s="15" t="s">
        <v>98</v>
      </c>
      <c r="G107" s="59">
        <v>1000</v>
      </c>
      <c r="H107" s="15"/>
      <c r="I107" s="25">
        <f t="shared" si="1"/>
        <v>0</v>
      </c>
      <c r="J107" s="25"/>
      <c r="K107" s="25"/>
      <c r="L107" s="25"/>
      <c r="M107" s="2"/>
    </row>
    <row r="108" spans="1:16" x14ac:dyDescent="0.25">
      <c r="A108" s="29"/>
      <c r="B108" s="14" t="s">
        <v>79</v>
      </c>
      <c r="C108" s="15" t="s">
        <v>100</v>
      </c>
      <c r="D108" s="15"/>
      <c r="E108" s="15">
        <v>0</v>
      </c>
      <c r="F108" s="15" t="s">
        <v>98</v>
      </c>
      <c r="G108" s="59">
        <v>1000</v>
      </c>
      <c r="H108" s="15"/>
      <c r="I108" s="25">
        <f t="shared" si="1"/>
        <v>0</v>
      </c>
      <c r="J108" s="25"/>
      <c r="K108" s="25"/>
      <c r="L108" s="25"/>
      <c r="M108" s="2"/>
    </row>
    <row r="109" spans="1:16" x14ac:dyDescent="0.25">
      <c r="A109" s="29"/>
      <c r="B109" s="14" t="s">
        <v>84</v>
      </c>
      <c r="C109" s="15" t="s">
        <v>101</v>
      </c>
      <c r="D109" s="15"/>
      <c r="E109" s="15">
        <v>0</v>
      </c>
      <c r="F109" s="15" t="s">
        <v>98</v>
      </c>
      <c r="G109" s="59">
        <v>225</v>
      </c>
      <c r="H109" s="15"/>
      <c r="I109" s="25">
        <f t="shared" si="1"/>
        <v>0</v>
      </c>
      <c r="J109" s="25"/>
      <c r="K109" s="25"/>
      <c r="L109" s="25"/>
      <c r="M109" s="2"/>
    </row>
    <row r="110" spans="1:16" x14ac:dyDescent="0.25">
      <c r="A110" s="29"/>
      <c r="B110" s="14" t="s">
        <v>102</v>
      </c>
      <c r="C110" s="15" t="s">
        <v>103</v>
      </c>
      <c r="D110" s="15"/>
      <c r="E110" s="15">
        <v>0</v>
      </c>
      <c r="F110" s="15" t="s">
        <v>98</v>
      </c>
      <c r="G110" s="59">
        <v>700</v>
      </c>
      <c r="H110" s="15"/>
      <c r="I110" s="25">
        <f t="shared" si="1"/>
        <v>0</v>
      </c>
      <c r="J110" s="25"/>
      <c r="K110" s="25"/>
      <c r="L110" s="25"/>
      <c r="M110" s="2"/>
    </row>
    <row r="111" spans="1:16" x14ac:dyDescent="0.25">
      <c r="A111" s="29"/>
      <c r="B111" s="14" t="s">
        <v>104</v>
      </c>
      <c r="C111" s="15" t="s">
        <v>105</v>
      </c>
      <c r="D111" s="15"/>
      <c r="E111" s="15">
        <v>0</v>
      </c>
      <c r="F111" s="15" t="s">
        <v>98</v>
      </c>
      <c r="G111" s="59">
        <v>500</v>
      </c>
      <c r="H111" s="15"/>
      <c r="I111" s="25">
        <f t="shared" si="1"/>
        <v>0</v>
      </c>
      <c r="J111" s="25"/>
      <c r="K111" s="25"/>
      <c r="L111" s="25"/>
      <c r="M111" s="2"/>
    </row>
    <row r="112" spans="1:16" x14ac:dyDescent="0.25">
      <c r="A112" s="29"/>
      <c r="B112" s="14" t="s">
        <v>106</v>
      </c>
      <c r="C112" s="15" t="s">
        <v>107</v>
      </c>
      <c r="D112" s="15"/>
      <c r="E112" s="15">
        <v>0</v>
      </c>
      <c r="F112" s="15" t="s">
        <v>108</v>
      </c>
      <c r="G112" s="59">
        <v>87</v>
      </c>
      <c r="H112" s="15"/>
      <c r="I112" s="25">
        <f t="shared" si="1"/>
        <v>0</v>
      </c>
      <c r="J112" s="25"/>
      <c r="K112" s="25"/>
      <c r="L112" s="25"/>
      <c r="M112" s="2"/>
    </row>
    <row r="113" spans="1:13" x14ac:dyDescent="0.25">
      <c r="A113" s="29"/>
      <c r="B113" s="14" t="s">
        <v>109</v>
      </c>
      <c r="C113" s="15" t="s">
        <v>110</v>
      </c>
      <c r="D113" s="15"/>
      <c r="E113" s="15">
        <v>0</v>
      </c>
      <c r="F113" s="15" t="s">
        <v>111</v>
      </c>
      <c r="G113" s="60">
        <v>1.02</v>
      </c>
      <c r="H113" s="15"/>
      <c r="I113" s="25">
        <f t="shared" si="1"/>
        <v>0</v>
      </c>
      <c r="J113" s="25"/>
      <c r="K113" s="25"/>
      <c r="L113" s="25"/>
      <c r="M113" s="2"/>
    </row>
    <row r="114" spans="1:13" x14ac:dyDescent="0.25">
      <c r="A114" s="29"/>
      <c r="B114" s="14" t="s">
        <v>112</v>
      </c>
      <c r="C114" s="15" t="s">
        <v>113</v>
      </c>
      <c r="D114" s="15"/>
      <c r="E114" s="15">
        <v>0</v>
      </c>
      <c r="F114" s="15" t="s">
        <v>114</v>
      </c>
      <c r="G114" s="59">
        <v>7297</v>
      </c>
      <c r="H114" s="15"/>
      <c r="I114" s="25">
        <f t="shared" si="1"/>
        <v>0</v>
      </c>
      <c r="J114" s="25"/>
      <c r="K114" s="25"/>
      <c r="L114" s="25"/>
      <c r="M114" s="2"/>
    </row>
    <row r="115" spans="1:13" x14ac:dyDescent="0.25">
      <c r="A115" s="29"/>
      <c r="B115" s="14" t="s">
        <v>115</v>
      </c>
      <c r="C115" s="15" t="s">
        <v>116</v>
      </c>
      <c r="D115" s="15"/>
      <c r="E115" s="15">
        <v>0</v>
      </c>
      <c r="F115" s="15" t="s">
        <v>114</v>
      </c>
      <c r="G115" s="59">
        <v>11910</v>
      </c>
      <c r="H115" s="15"/>
      <c r="I115" s="25">
        <f t="shared" si="1"/>
        <v>0</v>
      </c>
      <c r="J115" s="25"/>
      <c r="K115" s="25"/>
      <c r="L115" s="25"/>
      <c r="M115" s="2"/>
    </row>
    <row r="116" spans="1:13" x14ac:dyDescent="0.25">
      <c r="A116" s="29"/>
      <c r="B116" s="14" t="s">
        <v>117</v>
      </c>
      <c r="C116" s="15" t="s">
        <v>118</v>
      </c>
      <c r="D116" s="15"/>
      <c r="E116" s="15">
        <v>0</v>
      </c>
      <c r="F116" s="15" t="s">
        <v>111</v>
      </c>
      <c r="G116" s="59">
        <v>370</v>
      </c>
      <c r="H116" s="15"/>
      <c r="I116" s="25">
        <f t="shared" si="1"/>
        <v>0</v>
      </c>
      <c r="J116" s="25"/>
      <c r="K116" s="25"/>
      <c r="L116" s="25"/>
      <c r="M116" s="2"/>
    </row>
    <row r="117" spans="1:13" x14ac:dyDescent="0.25">
      <c r="A117" s="29"/>
      <c r="B117" s="14" t="s">
        <v>119</v>
      </c>
      <c r="C117" s="15" t="s">
        <v>120</v>
      </c>
      <c r="D117" s="15"/>
      <c r="E117" s="15"/>
      <c r="F117" s="15"/>
      <c r="G117" s="15"/>
      <c r="H117" s="15"/>
      <c r="I117" s="25">
        <v>0</v>
      </c>
      <c r="J117" s="25"/>
      <c r="K117" s="25"/>
      <c r="L117" s="25"/>
      <c r="M117" s="2"/>
    </row>
    <row r="118" spans="1:13" ht="15" x14ac:dyDescent="0.4">
      <c r="A118" s="29"/>
      <c r="B118" s="14" t="s">
        <v>121</v>
      </c>
      <c r="C118" s="15"/>
      <c r="D118" s="15"/>
      <c r="E118" s="15"/>
      <c r="F118" s="15"/>
      <c r="G118" s="15"/>
      <c r="H118" s="15"/>
      <c r="I118" s="47">
        <v>0</v>
      </c>
      <c r="J118" s="25"/>
      <c r="K118" s="25"/>
      <c r="L118" s="25"/>
      <c r="M118" s="2"/>
    </row>
    <row r="119" spans="1:13" x14ac:dyDescent="0.25">
      <c r="A119" s="24"/>
      <c r="B119" s="14"/>
      <c r="C119" s="14"/>
      <c r="D119" s="14" t="s">
        <v>122</v>
      </c>
      <c r="E119" s="14"/>
      <c r="F119" s="15"/>
      <c r="G119" s="15"/>
      <c r="H119" s="15"/>
      <c r="I119" s="25"/>
      <c r="J119" s="49">
        <f>ROUND(SUM(I105:I118),0)</f>
        <v>336</v>
      </c>
      <c r="K119" s="49"/>
      <c r="L119" s="49"/>
      <c r="M119" s="2"/>
    </row>
    <row r="120" spans="1:13" ht="6" customHeight="1" x14ac:dyDescent="0.25">
      <c r="A120" s="24"/>
      <c r="B120" s="14"/>
      <c r="C120" s="14"/>
      <c r="D120" s="14"/>
      <c r="E120" s="14"/>
      <c r="F120" s="15"/>
      <c r="G120" s="15"/>
      <c r="H120" s="15"/>
      <c r="I120" s="25"/>
      <c r="J120" s="25"/>
      <c r="K120" s="25"/>
      <c r="L120" s="25"/>
      <c r="M120" s="2"/>
    </row>
    <row r="121" spans="1:13" ht="16.8" x14ac:dyDescent="0.55000000000000004">
      <c r="A121" s="24" t="s">
        <v>123</v>
      </c>
      <c r="B121" s="24" t="s">
        <v>124</v>
      </c>
      <c r="C121" s="14"/>
      <c r="D121" s="14"/>
      <c r="E121" s="14"/>
      <c r="F121" s="15"/>
      <c r="G121" s="15"/>
      <c r="H121" s="15"/>
      <c r="I121" s="25"/>
      <c r="J121" s="61">
        <f>ROUND(SUM(J77:J119),0)</f>
        <v>15711</v>
      </c>
      <c r="K121" s="61"/>
      <c r="L121" s="61"/>
      <c r="M121" s="2">
        <f>J121-25000</f>
        <v>-9289</v>
      </c>
    </row>
    <row r="122" spans="1:13" ht="6" customHeight="1" x14ac:dyDescent="0.25">
      <c r="A122" s="24"/>
      <c r="B122" s="24"/>
      <c r="C122" s="14"/>
      <c r="D122" s="14"/>
      <c r="E122" s="14"/>
      <c r="F122" s="15"/>
      <c r="G122" s="15"/>
      <c r="H122" s="15"/>
      <c r="I122" s="25"/>
      <c r="J122" s="25"/>
      <c r="K122" s="25"/>
      <c r="L122" s="25"/>
      <c r="M122" s="2"/>
    </row>
    <row r="123" spans="1:13" x14ac:dyDescent="0.25">
      <c r="A123" s="24" t="s">
        <v>125</v>
      </c>
      <c r="B123" s="24" t="s">
        <v>185</v>
      </c>
      <c r="C123" s="14"/>
      <c r="D123" s="14"/>
      <c r="E123" s="18"/>
      <c r="F123" s="18" t="s">
        <v>126</v>
      </c>
      <c r="G123" s="62">
        <f>ROUND(J102+J77+J87+M95+(SUM(I117:I118)),0)</f>
        <v>15375</v>
      </c>
      <c r="H123" s="15"/>
      <c r="I123" s="25"/>
      <c r="J123" s="49">
        <f>ROUND(G123*0.485,0)</f>
        <v>7457</v>
      </c>
      <c r="K123" s="49"/>
      <c r="L123" s="49"/>
      <c r="M123" s="2"/>
    </row>
    <row r="124" spans="1:13" ht="6" customHeight="1" x14ac:dyDescent="0.25">
      <c r="A124" s="24"/>
      <c r="B124" s="24"/>
      <c r="C124" s="14"/>
      <c r="D124" s="14"/>
      <c r="E124" s="14"/>
      <c r="F124" s="15"/>
      <c r="G124" s="15"/>
      <c r="H124" s="15"/>
      <c r="I124" s="25"/>
      <c r="J124" s="25"/>
      <c r="K124" s="25"/>
      <c r="L124" s="25"/>
      <c r="M124" s="2"/>
    </row>
    <row r="125" spans="1:13" ht="15" x14ac:dyDescent="0.4">
      <c r="A125" s="24" t="s">
        <v>127</v>
      </c>
      <c r="B125" s="24" t="s">
        <v>128</v>
      </c>
      <c r="C125" s="14"/>
      <c r="D125" s="14"/>
      <c r="E125" s="14"/>
      <c r="F125" s="15"/>
      <c r="G125" s="15"/>
      <c r="H125" s="15"/>
      <c r="I125" s="25"/>
      <c r="J125" s="63">
        <f>ROUND(J121+J123,0)</f>
        <v>23168</v>
      </c>
      <c r="K125" s="63"/>
      <c r="L125" s="63"/>
      <c r="M125" s="2"/>
    </row>
    <row r="126" spans="1:13" x14ac:dyDescent="0.25">
      <c r="A126" s="29"/>
      <c r="B126" s="15"/>
      <c r="C126" s="15"/>
      <c r="D126" s="15"/>
      <c r="E126" s="15"/>
      <c r="F126" s="15"/>
      <c r="G126" s="15"/>
      <c r="H126" s="15"/>
      <c r="I126" s="25"/>
      <c r="J126" s="25"/>
      <c r="K126" s="25"/>
      <c r="L126" s="25"/>
      <c r="M126" s="2"/>
    </row>
    <row r="127" spans="1:13" x14ac:dyDescent="0.25">
      <c r="A127" s="29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2"/>
    </row>
    <row r="128" spans="1:13" x14ac:dyDescent="0.25">
      <c r="A128" s="64" t="s">
        <v>129</v>
      </c>
      <c r="B128" s="65"/>
      <c r="C128" s="15"/>
      <c r="D128" s="66"/>
      <c r="E128" s="66"/>
      <c r="F128" s="66"/>
      <c r="G128" s="66"/>
      <c r="H128" s="66"/>
      <c r="I128" s="66"/>
      <c r="J128" s="66"/>
      <c r="K128" s="66"/>
      <c r="L128" s="66"/>
      <c r="M128" s="66"/>
    </row>
    <row r="129" spans="1:19" ht="6" customHeight="1" x14ac:dyDescent="0.25">
      <c r="A129" s="29"/>
      <c r="B129" s="15"/>
      <c r="C129" s="15"/>
      <c r="D129" s="66"/>
      <c r="E129" s="66"/>
      <c r="F129" s="66"/>
      <c r="G129" s="66"/>
      <c r="H129" s="66"/>
      <c r="I129" s="66"/>
      <c r="J129" s="66"/>
      <c r="K129" s="66"/>
      <c r="L129" s="66"/>
      <c r="M129" s="66"/>
    </row>
    <row r="130" spans="1:19" x14ac:dyDescent="0.25">
      <c r="A130" s="67" t="s">
        <v>130</v>
      </c>
      <c r="B130" s="65"/>
      <c r="C130" s="65"/>
      <c r="D130" s="66"/>
      <c r="E130" s="66"/>
      <c r="F130" s="66"/>
      <c r="G130" s="66"/>
      <c r="H130" s="66"/>
      <c r="I130" s="66"/>
      <c r="J130" s="66"/>
      <c r="K130" s="66"/>
      <c r="L130" s="66"/>
      <c r="M130" s="66"/>
    </row>
    <row r="131" spans="1:19" x14ac:dyDescent="0.25">
      <c r="A131" s="67" t="s">
        <v>131</v>
      </c>
      <c r="B131" s="68"/>
      <c r="C131" s="65"/>
      <c r="D131" s="66"/>
      <c r="E131" s="66"/>
      <c r="F131" s="66"/>
      <c r="G131" s="66"/>
      <c r="H131" s="66"/>
      <c r="I131" s="66"/>
      <c r="J131" s="66"/>
      <c r="K131" s="66"/>
      <c r="L131" s="66"/>
      <c r="M131" s="66"/>
    </row>
    <row r="132" spans="1:19" x14ac:dyDescent="0.25">
      <c r="A132" s="67" t="s">
        <v>132</v>
      </c>
      <c r="B132" s="68"/>
      <c r="C132" s="65"/>
      <c r="D132" s="66"/>
      <c r="E132" s="66"/>
      <c r="F132" s="66"/>
      <c r="G132" s="66"/>
      <c r="H132" s="66"/>
      <c r="I132" s="66"/>
      <c r="J132" s="66"/>
      <c r="K132" s="66"/>
      <c r="L132" s="66"/>
      <c r="M132" s="66"/>
    </row>
    <row r="133" spans="1:19" x14ac:dyDescent="0.25">
      <c r="A133" s="67" t="s">
        <v>133</v>
      </c>
      <c r="B133" s="65"/>
      <c r="C133" s="65"/>
      <c r="D133" s="66"/>
      <c r="E133" s="66"/>
      <c r="F133" s="66"/>
      <c r="G133" s="66"/>
      <c r="H133" s="66"/>
      <c r="I133" s="66"/>
      <c r="J133" s="66"/>
      <c r="K133" s="66"/>
      <c r="L133" s="66"/>
      <c r="M133" s="66"/>
    </row>
    <row r="134" spans="1:19" x14ac:dyDescent="0.25">
      <c r="A134" s="67" t="s">
        <v>134</v>
      </c>
      <c r="B134" s="65"/>
      <c r="C134" s="65"/>
      <c r="D134" s="66"/>
      <c r="E134" s="66"/>
      <c r="F134" s="66"/>
      <c r="G134" s="66"/>
      <c r="H134" s="66"/>
      <c r="I134" s="66"/>
      <c r="J134" s="66"/>
      <c r="K134" s="66"/>
      <c r="L134" s="66"/>
      <c r="M134" s="66"/>
    </row>
    <row r="135" spans="1:19" x14ac:dyDescent="0.25">
      <c r="A135" s="67" t="s">
        <v>135</v>
      </c>
      <c r="B135" s="68"/>
      <c r="C135" s="65"/>
      <c r="D135" s="66"/>
      <c r="E135" s="66"/>
      <c r="F135" s="66"/>
      <c r="G135" s="66"/>
      <c r="H135" s="66"/>
      <c r="I135" s="66"/>
      <c r="J135" s="66"/>
      <c r="K135" s="66"/>
      <c r="L135" s="66"/>
      <c r="M135" s="66"/>
    </row>
    <row r="136" spans="1:19" x14ac:dyDescent="0.25">
      <c r="A136" s="67" t="s">
        <v>136</v>
      </c>
      <c r="B136" s="65"/>
      <c r="C136" s="65"/>
      <c r="D136" s="66"/>
      <c r="E136" s="66"/>
      <c r="F136" s="66"/>
      <c r="G136" s="66"/>
      <c r="H136" s="66"/>
      <c r="I136" s="66"/>
      <c r="J136" s="66"/>
      <c r="K136" s="66"/>
      <c r="L136" s="66"/>
      <c r="M136" s="66"/>
    </row>
    <row r="137" spans="1:19" x14ac:dyDescent="0.25">
      <c r="A137" s="67" t="s">
        <v>137</v>
      </c>
      <c r="B137" s="65"/>
      <c r="C137" s="65"/>
      <c r="D137" s="66"/>
      <c r="E137" s="66"/>
      <c r="F137" s="66"/>
      <c r="G137" s="66"/>
      <c r="H137" s="66"/>
      <c r="I137" s="66"/>
      <c r="J137" s="66"/>
      <c r="K137" s="66"/>
      <c r="L137" s="66"/>
      <c r="M137" s="66"/>
    </row>
    <row r="138" spans="1:19" x14ac:dyDescent="0.25">
      <c r="A138" s="67" t="s">
        <v>138</v>
      </c>
      <c r="B138" s="65"/>
      <c r="C138" s="65"/>
      <c r="D138" s="66"/>
      <c r="E138" s="66"/>
      <c r="F138" s="66"/>
      <c r="G138" s="66"/>
      <c r="H138" s="66"/>
      <c r="I138" s="66"/>
      <c r="J138" s="66"/>
      <c r="K138" s="66"/>
      <c r="L138" s="66"/>
    </row>
    <row r="139" spans="1:19" x14ac:dyDescent="0.25">
      <c r="A139" s="67"/>
      <c r="B139" s="65"/>
      <c r="C139" s="65"/>
      <c r="D139" s="66"/>
      <c r="E139" s="66"/>
      <c r="F139" s="66"/>
      <c r="G139" s="66"/>
      <c r="H139" s="66"/>
      <c r="I139" s="66"/>
      <c r="J139" s="66"/>
      <c r="K139" s="66"/>
      <c r="L139" s="66"/>
    </row>
    <row r="140" spans="1:19" x14ac:dyDescent="0.25">
      <c r="A140" s="69"/>
      <c r="B140" s="2"/>
      <c r="C140" s="70" t="s">
        <v>139</v>
      </c>
      <c r="D140" s="66"/>
      <c r="E140" s="66"/>
      <c r="F140" s="66"/>
      <c r="G140" s="66"/>
      <c r="H140" s="66"/>
      <c r="I140" s="66"/>
      <c r="J140" s="66"/>
      <c r="K140" s="66"/>
      <c r="L140" s="66"/>
      <c r="M140" s="70" t="s">
        <v>140</v>
      </c>
      <c r="N140" s="71"/>
      <c r="O140" s="15"/>
      <c r="P140" s="15"/>
      <c r="Q140" s="59"/>
      <c r="R140" s="15"/>
      <c r="S140" s="25">
        <f t="shared" ref="S140:S155" si="2">ROUND(O140*Q140,0)</f>
        <v>0</v>
      </c>
    </row>
    <row r="141" spans="1:19" ht="12.6" customHeight="1" x14ac:dyDescent="0.25">
      <c r="A141" s="72"/>
      <c r="C141" s="15" t="s">
        <v>141</v>
      </c>
      <c r="D141" s="73"/>
      <c r="E141" s="15"/>
      <c r="F141" s="15">
        <v>0</v>
      </c>
      <c r="G141" s="59" t="s">
        <v>111</v>
      </c>
      <c r="H141" s="59">
        <v>60</v>
      </c>
      <c r="I141" s="25">
        <f t="shared" ref="I141:I152" si="3">ROUND(F141*H141,0)</f>
        <v>0</v>
      </c>
      <c r="J141" s="73"/>
      <c r="K141" s="73"/>
      <c r="L141" s="73"/>
      <c r="M141" s="15" t="s">
        <v>142</v>
      </c>
      <c r="N141" s="73"/>
      <c r="O141" s="15">
        <v>0</v>
      </c>
      <c r="P141" s="15" t="s">
        <v>111</v>
      </c>
      <c r="Q141" s="59">
        <v>200</v>
      </c>
      <c r="R141" s="15"/>
      <c r="S141" s="25">
        <f t="shared" si="2"/>
        <v>0</v>
      </c>
    </row>
    <row r="142" spans="1:19" ht="12.6" customHeight="1" x14ac:dyDescent="0.25">
      <c r="A142" s="72"/>
      <c r="C142" s="15" t="s">
        <v>143</v>
      </c>
      <c r="D142" s="73"/>
      <c r="E142" s="15"/>
      <c r="F142" s="15">
        <v>0</v>
      </c>
      <c r="G142" s="59" t="s">
        <v>111</v>
      </c>
      <c r="H142" s="59">
        <v>80</v>
      </c>
      <c r="I142" s="25">
        <f t="shared" si="3"/>
        <v>0</v>
      </c>
      <c r="J142" s="73"/>
      <c r="K142" s="73"/>
      <c r="L142" s="73"/>
      <c r="M142" s="15" t="s">
        <v>144</v>
      </c>
      <c r="N142" s="73"/>
      <c r="O142" s="15">
        <v>0</v>
      </c>
      <c r="P142" s="15" t="s">
        <v>111</v>
      </c>
      <c r="Q142" s="59">
        <v>20</v>
      </c>
      <c r="R142" s="15"/>
      <c r="S142" s="25">
        <f t="shared" si="2"/>
        <v>0</v>
      </c>
    </row>
    <row r="143" spans="1:19" ht="12.6" customHeight="1" x14ac:dyDescent="0.25">
      <c r="A143" s="72"/>
      <c r="C143" s="15" t="s">
        <v>145</v>
      </c>
      <c r="D143" s="73"/>
      <c r="E143" s="15"/>
      <c r="F143" s="15">
        <v>0</v>
      </c>
      <c r="G143" s="59" t="s">
        <v>111</v>
      </c>
      <c r="H143" s="59">
        <v>58</v>
      </c>
      <c r="I143" s="25">
        <f t="shared" si="3"/>
        <v>0</v>
      </c>
      <c r="J143" s="73"/>
      <c r="K143" s="73"/>
      <c r="L143" s="73"/>
      <c r="M143" s="15" t="s">
        <v>146</v>
      </c>
      <c r="N143" s="73"/>
      <c r="O143" s="15">
        <v>0</v>
      </c>
      <c r="P143" s="15" t="s">
        <v>147</v>
      </c>
      <c r="Q143" s="59">
        <v>160</v>
      </c>
      <c r="R143" s="15"/>
      <c r="S143" s="25">
        <f t="shared" si="2"/>
        <v>0</v>
      </c>
    </row>
    <row r="144" spans="1:19" x14ac:dyDescent="0.25">
      <c r="A144" s="72"/>
      <c r="C144" s="15" t="s">
        <v>148</v>
      </c>
      <c r="D144" s="73"/>
      <c r="E144" s="15"/>
      <c r="F144" s="15">
        <v>0</v>
      </c>
      <c r="G144" s="59" t="s">
        <v>111</v>
      </c>
      <c r="H144" s="59">
        <v>14</v>
      </c>
      <c r="I144" s="25">
        <f t="shared" si="3"/>
        <v>0</v>
      </c>
      <c r="J144" s="73"/>
      <c r="K144" s="73"/>
      <c r="L144" s="73"/>
      <c r="M144" s="15" t="s">
        <v>149</v>
      </c>
      <c r="N144" s="73"/>
      <c r="O144" s="15">
        <v>0</v>
      </c>
      <c r="P144" s="15" t="s">
        <v>150</v>
      </c>
      <c r="Q144" s="59">
        <v>800</v>
      </c>
      <c r="R144" s="15"/>
      <c r="S144" s="25">
        <f t="shared" si="2"/>
        <v>0</v>
      </c>
    </row>
    <row r="145" spans="1:19" x14ac:dyDescent="0.25">
      <c r="A145" s="72"/>
      <c r="C145" s="15" t="s">
        <v>151</v>
      </c>
      <c r="D145" s="73"/>
      <c r="E145" s="15"/>
      <c r="F145" s="15">
        <v>0</v>
      </c>
      <c r="G145" s="59" t="s">
        <v>111</v>
      </c>
      <c r="H145" s="59">
        <v>56</v>
      </c>
      <c r="I145" s="25">
        <f t="shared" si="3"/>
        <v>0</v>
      </c>
      <c r="J145" s="74"/>
      <c r="K145" s="74"/>
      <c r="L145" s="74"/>
      <c r="M145" s="15" t="s">
        <v>152</v>
      </c>
      <c r="N145" s="73"/>
      <c r="O145" s="15">
        <v>0</v>
      </c>
      <c r="P145" s="15" t="s">
        <v>153</v>
      </c>
      <c r="Q145" s="59">
        <v>20</v>
      </c>
      <c r="R145" s="15"/>
      <c r="S145" s="25">
        <f t="shared" si="2"/>
        <v>0</v>
      </c>
    </row>
    <row r="146" spans="1:19" x14ac:dyDescent="0.25">
      <c r="A146" s="72"/>
      <c r="C146" s="15" t="s">
        <v>154</v>
      </c>
      <c r="D146" s="73"/>
      <c r="E146" s="15"/>
      <c r="F146" s="15">
        <v>0</v>
      </c>
      <c r="G146" s="59" t="s">
        <v>111</v>
      </c>
      <c r="H146" s="59">
        <v>15</v>
      </c>
      <c r="I146" s="25">
        <f t="shared" si="3"/>
        <v>0</v>
      </c>
      <c r="J146" s="74"/>
      <c r="K146" s="74"/>
      <c r="L146" s="74"/>
      <c r="M146" s="15" t="s">
        <v>155</v>
      </c>
      <c r="N146" s="73"/>
      <c r="O146" s="15">
        <v>0</v>
      </c>
      <c r="P146" s="15" t="s">
        <v>111</v>
      </c>
      <c r="Q146" s="59">
        <v>12</v>
      </c>
      <c r="R146" s="15"/>
      <c r="S146" s="25">
        <f t="shared" si="2"/>
        <v>0</v>
      </c>
    </row>
    <row r="147" spans="1:19" x14ac:dyDescent="0.25">
      <c r="A147" s="72"/>
      <c r="C147" s="15" t="s">
        <v>156</v>
      </c>
      <c r="D147" s="73"/>
      <c r="E147" s="15"/>
      <c r="F147" s="15">
        <v>0</v>
      </c>
      <c r="G147" s="59" t="s">
        <v>111</v>
      </c>
      <c r="H147" s="59">
        <v>50</v>
      </c>
      <c r="I147" s="25">
        <f t="shared" si="3"/>
        <v>0</v>
      </c>
      <c r="J147" s="74"/>
      <c r="K147" s="74"/>
      <c r="L147" s="74"/>
      <c r="M147" s="15" t="s">
        <v>157</v>
      </c>
      <c r="N147" s="73"/>
      <c r="O147" s="15">
        <v>0</v>
      </c>
      <c r="P147" s="15" t="s">
        <v>111</v>
      </c>
      <c r="Q147" s="59">
        <v>30</v>
      </c>
      <c r="R147" s="15"/>
      <c r="S147" s="25">
        <f t="shared" si="2"/>
        <v>0</v>
      </c>
    </row>
    <row r="148" spans="1:19" x14ac:dyDescent="0.25">
      <c r="A148" s="72"/>
      <c r="C148" s="15" t="s">
        <v>158</v>
      </c>
      <c r="D148" s="73"/>
      <c r="E148" s="15"/>
      <c r="F148" s="15">
        <v>0</v>
      </c>
      <c r="G148" s="59" t="s">
        <v>111</v>
      </c>
      <c r="H148" s="59">
        <v>65</v>
      </c>
      <c r="I148" s="25">
        <f t="shared" si="3"/>
        <v>0</v>
      </c>
      <c r="J148" s="74"/>
      <c r="K148" s="74"/>
      <c r="L148" s="74"/>
      <c r="M148" s="15" t="s">
        <v>159</v>
      </c>
      <c r="N148" s="73"/>
      <c r="O148" s="15">
        <v>0</v>
      </c>
      <c r="P148" s="15" t="s">
        <v>147</v>
      </c>
      <c r="Q148" s="59">
        <v>10</v>
      </c>
      <c r="R148" s="15"/>
      <c r="S148" s="25">
        <f t="shared" si="2"/>
        <v>0</v>
      </c>
    </row>
    <row r="149" spans="1:19" x14ac:dyDescent="0.25">
      <c r="A149" s="72"/>
      <c r="C149" s="15" t="s">
        <v>160</v>
      </c>
      <c r="D149" s="73"/>
      <c r="E149" s="15"/>
      <c r="F149" s="15">
        <v>0</v>
      </c>
      <c r="G149" s="59" t="s">
        <v>111</v>
      </c>
      <c r="H149" s="59">
        <v>68</v>
      </c>
      <c r="I149" s="25">
        <f t="shared" si="3"/>
        <v>0</v>
      </c>
      <c r="J149" s="74"/>
      <c r="K149" s="74"/>
      <c r="L149" s="74"/>
      <c r="M149" s="15" t="s">
        <v>161</v>
      </c>
      <c r="N149" s="73"/>
      <c r="O149" s="15">
        <v>0</v>
      </c>
      <c r="P149" s="15" t="s">
        <v>162</v>
      </c>
      <c r="Q149" s="59">
        <v>100</v>
      </c>
      <c r="R149" s="15"/>
      <c r="S149" s="25">
        <f t="shared" si="2"/>
        <v>0</v>
      </c>
    </row>
    <row r="150" spans="1:19" x14ac:dyDescent="0.25">
      <c r="A150" s="72"/>
      <c r="C150" s="15" t="s">
        <v>163</v>
      </c>
      <c r="D150" s="73"/>
      <c r="E150" s="15"/>
      <c r="F150" s="15">
        <v>0</v>
      </c>
      <c r="G150" s="59" t="s">
        <v>111</v>
      </c>
      <c r="H150" s="59">
        <v>55</v>
      </c>
      <c r="I150" s="25">
        <f t="shared" si="3"/>
        <v>0</v>
      </c>
      <c r="J150" s="74"/>
      <c r="K150" s="74"/>
      <c r="L150" s="74"/>
      <c r="M150" s="15" t="s">
        <v>164</v>
      </c>
      <c r="N150" s="73"/>
      <c r="O150" s="15">
        <v>0</v>
      </c>
      <c r="P150" s="15" t="s">
        <v>162</v>
      </c>
      <c r="Q150" s="59">
        <v>30</v>
      </c>
      <c r="R150" s="15"/>
      <c r="S150" s="25">
        <f t="shared" si="2"/>
        <v>0</v>
      </c>
    </row>
    <row r="151" spans="1:19" x14ac:dyDescent="0.25">
      <c r="A151" s="72"/>
      <c r="C151" s="15" t="s">
        <v>165</v>
      </c>
      <c r="D151" s="73"/>
      <c r="E151" s="15"/>
      <c r="F151" s="15">
        <v>0</v>
      </c>
      <c r="G151" s="59" t="s">
        <v>111</v>
      </c>
      <c r="H151" s="59">
        <v>48</v>
      </c>
      <c r="I151" s="25">
        <f t="shared" si="3"/>
        <v>0</v>
      </c>
      <c r="J151" s="74"/>
      <c r="K151" s="74"/>
      <c r="L151" s="74"/>
      <c r="M151" s="15" t="s">
        <v>166</v>
      </c>
      <c r="N151" s="73"/>
      <c r="O151" s="15">
        <v>0</v>
      </c>
      <c r="P151" s="15" t="s">
        <v>162</v>
      </c>
      <c r="Q151" s="59">
        <v>50</v>
      </c>
      <c r="R151" s="15"/>
      <c r="S151" s="25">
        <f t="shared" si="2"/>
        <v>0</v>
      </c>
    </row>
    <row r="152" spans="1:19" x14ac:dyDescent="0.25">
      <c r="A152" s="72"/>
      <c r="C152" s="15" t="s">
        <v>163</v>
      </c>
      <c r="D152" s="73"/>
      <c r="E152" s="15"/>
      <c r="F152" s="15">
        <v>0</v>
      </c>
      <c r="G152" s="59" t="s">
        <v>111</v>
      </c>
      <c r="H152" s="59">
        <v>55</v>
      </c>
      <c r="I152" s="25">
        <f t="shared" si="3"/>
        <v>0</v>
      </c>
      <c r="J152" s="74"/>
      <c r="K152" s="74"/>
      <c r="L152" s="74"/>
      <c r="M152" s="15" t="s">
        <v>167</v>
      </c>
      <c r="N152" s="73"/>
      <c r="O152" s="15">
        <v>0</v>
      </c>
      <c r="P152" s="15" t="s">
        <v>111</v>
      </c>
      <c r="Q152" s="59">
        <v>30</v>
      </c>
      <c r="R152" s="15"/>
      <c r="S152" s="25">
        <f t="shared" si="2"/>
        <v>0</v>
      </c>
    </row>
    <row r="153" spans="1:19" x14ac:dyDescent="0.25">
      <c r="A153" s="72"/>
      <c r="J153" s="74"/>
      <c r="K153" s="74"/>
      <c r="L153" s="74"/>
      <c r="M153" s="15" t="s">
        <v>168</v>
      </c>
      <c r="N153" s="73"/>
      <c r="O153" s="15">
        <v>0</v>
      </c>
      <c r="P153" s="15" t="s">
        <v>147</v>
      </c>
      <c r="Q153" s="59">
        <v>42</v>
      </c>
      <c r="R153" s="15"/>
      <c r="S153" s="25">
        <f t="shared" si="2"/>
        <v>0</v>
      </c>
    </row>
    <row r="154" spans="1:19" x14ac:dyDescent="0.25">
      <c r="A154" s="72"/>
      <c r="J154" s="74"/>
      <c r="K154" s="74"/>
      <c r="L154" s="74"/>
      <c r="M154" s="15" t="s">
        <v>169</v>
      </c>
      <c r="N154" s="73"/>
      <c r="O154" s="15">
        <v>0</v>
      </c>
      <c r="P154" s="15" t="s">
        <v>111</v>
      </c>
      <c r="Q154" s="59">
        <v>60</v>
      </c>
      <c r="R154" s="15"/>
      <c r="S154" s="25">
        <f t="shared" si="2"/>
        <v>0</v>
      </c>
    </row>
    <row r="155" spans="1:19" x14ac:dyDescent="0.25">
      <c r="A155" s="72"/>
      <c r="J155" s="74"/>
      <c r="K155" s="74"/>
      <c r="L155" s="74"/>
      <c r="M155" s="15" t="s">
        <v>170</v>
      </c>
      <c r="N155" s="73"/>
      <c r="O155" s="15">
        <v>0</v>
      </c>
      <c r="P155" s="15" t="s">
        <v>162</v>
      </c>
      <c r="Q155" s="59">
        <v>4300</v>
      </c>
      <c r="R155" s="15"/>
      <c r="S155" s="25">
        <f t="shared" si="2"/>
        <v>0</v>
      </c>
    </row>
    <row r="156" spans="1:19" x14ac:dyDescent="0.25">
      <c r="A156" s="72"/>
      <c r="J156" s="74"/>
      <c r="K156" s="74"/>
      <c r="L156" s="74"/>
      <c r="M156" s="15" t="s">
        <v>171</v>
      </c>
      <c r="N156" s="73"/>
      <c r="O156" s="15">
        <v>0</v>
      </c>
      <c r="P156" s="15" t="s">
        <v>162</v>
      </c>
      <c r="Q156" s="59">
        <v>36</v>
      </c>
      <c r="R156" s="15"/>
      <c r="S156" s="25"/>
    </row>
    <row r="157" spans="1:19" x14ac:dyDescent="0.25">
      <c r="A157" s="72"/>
      <c r="J157" s="74"/>
      <c r="K157" s="74"/>
      <c r="L157" s="74"/>
      <c r="M157" s="15" t="s">
        <v>172</v>
      </c>
      <c r="N157" s="73"/>
      <c r="O157" s="15">
        <v>0</v>
      </c>
      <c r="P157" s="15" t="s">
        <v>153</v>
      </c>
      <c r="Q157" s="59">
        <v>20</v>
      </c>
      <c r="R157" s="15"/>
      <c r="S157" s="25">
        <f t="shared" ref="S157:S169" si="4">ROUND(O157*Q157,0)</f>
        <v>0</v>
      </c>
    </row>
    <row r="158" spans="1:19" x14ac:dyDescent="0.25">
      <c r="A158" s="72"/>
      <c r="J158" s="74"/>
      <c r="K158" s="74"/>
      <c r="L158" s="74"/>
      <c r="M158" s="15" t="s">
        <v>173</v>
      </c>
      <c r="N158" s="73"/>
      <c r="O158" s="15">
        <v>0</v>
      </c>
      <c r="P158" s="15" t="s">
        <v>111</v>
      </c>
      <c r="Q158" s="59">
        <v>52</v>
      </c>
      <c r="R158" s="15"/>
      <c r="S158" s="25">
        <f t="shared" si="4"/>
        <v>0</v>
      </c>
    </row>
    <row r="159" spans="1:19" x14ac:dyDescent="0.25">
      <c r="A159" s="72"/>
      <c r="J159" s="74"/>
      <c r="K159" s="74"/>
      <c r="L159" s="74"/>
      <c r="M159" s="15" t="s">
        <v>174</v>
      </c>
      <c r="N159" s="73"/>
      <c r="O159" s="15">
        <v>0</v>
      </c>
      <c r="P159" s="15" t="s">
        <v>111</v>
      </c>
      <c r="Q159" s="59">
        <v>25</v>
      </c>
      <c r="R159" s="15"/>
      <c r="S159" s="25">
        <f t="shared" si="4"/>
        <v>0</v>
      </c>
    </row>
    <row r="160" spans="1:19" x14ac:dyDescent="0.25">
      <c r="A160" s="72"/>
      <c r="J160" s="74"/>
      <c r="K160" s="74"/>
      <c r="L160" s="74"/>
      <c r="M160" s="15" t="s">
        <v>175</v>
      </c>
      <c r="N160" s="73"/>
      <c r="O160" s="15">
        <v>0</v>
      </c>
      <c r="P160" s="15" t="s">
        <v>111</v>
      </c>
      <c r="Q160" s="59">
        <v>39</v>
      </c>
      <c r="R160" s="15"/>
      <c r="S160" s="25">
        <f t="shared" si="4"/>
        <v>0</v>
      </c>
    </row>
    <row r="161" spans="1:19" x14ac:dyDescent="0.25">
      <c r="A161" s="72"/>
      <c r="J161" s="74"/>
      <c r="K161" s="74"/>
      <c r="L161" s="74"/>
      <c r="M161" s="15" t="s">
        <v>176</v>
      </c>
      <c r="N161" s="73"/>
      <c r="O161" s="15">
        <v>0</v>
      </c>
      <c r="P161" s="15" t="s">
        <v>111</v>
      </c>
      <c r="Q161" s="59">
        <v>115</v>
      </c>
      <c r="R161" s="15"/>
      <c r="S161" s="25">
        <f t="shared" si="4"/>
        <v>0</v>
      </c>
    </row>
    <row r="162" spans="1:19" x14ac:dyDescent="0.25">
      <c r="A162" s="72"/>
      <c r="J162" s="74"/>
      <c r="K162" s="74"/>
      <c r="L162" s="74"/>
      <c r="M162" s="15" t="s">
        <v>177</v>
      </c>
      <c r="N162" s="73"/>
      <c r="O162" s="15">
        <v>0</v>
      </c>
      <c r="P162" s="15" t="s">
        <v>111</v>
      </c>
      <c r="Q162" s="59">
        <v>20</v>
      </c>
      <c r="R162" s="15"/>
      <c r="S162" s="25">
        <f t="shared" si="4"/>
        <v>0</v>
      </c>
    </row>
    <row r="163" spans="1:19" x14ac:dyDescent="0.25">
      <c r="A163" s="72"/>
      <c r="J163" s="74"/>
      <c r="K163" s="74"/>
      <c r="L163" s="74"/>
      <c r="M163" s="15" t="s">
        <v>178</v>
      </c>
      <c r="N163" s="73"/>
      <c r="O163" s="15">
        <v>0</v>
      </c>
      <c r="P163" s="15" t="s">
        <v>111</v>
      </c>
      <c r="Q163" s="59">
        <v>120</v>
      </c>
      <c r="R163" s="15"/>
      <c r="S163" s="25">
        <f t="shared" si="4"/>
        <v>0</v>
      </c>
    </row>
    <row r="164" spans="1:19" x14ac:dyDescent="0.25">
      <c r="A164" s="72"/>
      <c r="J164" s="74"/>
      <c r="K164" s="74"/>
      <c r="L164" s="74"/>
      <c r="M164" s="15" t="s">
        <v>179</v>
      </c>
      <c r="N164" s="73"/>
      <c r="O164" s="15">
        <v>0</v>
      </c>
      <c r="P164" s="15" t="s">
        <v>111</v>
      </c>
      <c r="Q164" s="59">
        <v>40</v>
      </c>
      <c r="R164" s="15"/>
      <c r="S164" s="25">
        <f t="shared" si="4"/>
        <v>0</v>
      </c>
    </row>
    <row r="165" spans="1:19" x14ac:dyDescent="0.25">
      <c r="A165" s="72"/>
      <c r="J165" s="74"/>
      <c r="K165" s="74"/>
      <c r="L165" s="74"/>
      <c r="M165" s="15" t="s">
        <v>180</v>
      </c>
      <c r="N165" s="73"/>
      <c r="O165" s="15">
        <v>0</v>
      </c>
      <c r="P165" s="15" t="s">
        <v>111</v>
      </c>
      <c r="Q165" s="59">
        <v>40</v>
      </c>
      <c r="R165" s="15"/>
      <c r="S165" s="25">
        <f t="shared" si="4"/>
        <v>0</v>
      </c>
    </row>
    <row r="166" spans="1:19" x14ac:dyDescent="0.25">
      <c r="A166" s="72"/>
      <c r="J166" s="74"/>
      <c r="K166" s="74"/>
      <c r="L166" s="74"/>
      <c r="M166" s="15" t="s">
        <v>181</v>
      </c>
      <c r="N166" s="73"/>
      <c r="O166" s="15">
        <v>0</v>
      </c>
      <c r="P166" s="15" t="s">
        <v>153</v>
      </c>
      <c r="Q166" s="59">
        <v>1500</v>
      </c>
      <c r="R166" s="15"/>
      <c r="S166" s="25">
        <f t="shared" si="4"/>
        <v>0</v>
      </c>
    </row>
    <row r="167" spans="1:19" x14ac:dyDescent="0.25">
      <c r="A167" s="72"/>
      <c r="J167" s="74"/>
      <c r="K167" s="74"/>
      <c r="L167" s="74"/>
      <c r="M167" s="15" t="s">
        <v>182</v>
      </c>
      <c r="N167" s="73"/>
      <c r="O167" s="15">
        <v>0</v>
      </c>
      <c r="P167" s="15" t="s">
        <v>111</v>
      </c>
      <c r="Q167" s="59">
        <v>40</v>
      </c>
      <c r="R167" s="15"/>
      <c r="S167" s="25">
        <f t="shared" si="4"/>
        <v>0</v>
      </c>
    </row>
    <row r="168" spans="1:19" x14ac:dyDescent="0.25">
      <c r="A168" s="72"/>
      <c r="J168" s="74"/>
      <c r="K168" s="74"/>
      <c r="L168" s="74"/>
      <c r="M168" s="15" t="s">
        <v>183</v>
      </c>
      <c r="N168" s="73"/>
      <c r="O168" s="15">
        <v>0</v>
      </c>
      <c r="P168" s="15" t="s">
        <v>147</v>
      </c>
      <c r="Q168" s="59">
        <v>1200</v>
      </c>
      <c r="R168" s="15"/>
      <c r="S168" s="25">
        <f t="shared" si="4"/>
        <v>0</v>
      </c>
    </row>
    <row r="169" spans="1:19" x14ac:dyDescent="0.25">
      <c r="A169" s="72"/>
      <c r="J169" s="74"/>
      <c r="K169" s="74"/>
      <c r="L169" s="74"/>
      <c r="M169" s="15" t="s">
        <v>184</v>
      </c>
      <c r="N169" s="73"/>
      <c r="O169" s="15">
        <v>0</v>
      </c>
      <c r="P169" s="15" t="s">
        <v>147</v>
      </c>
      <c r="Q169" s="59">
        <v>1500</v>
      </c>
      <c r="R169" s="15"/>
      <c r="S169" s="25">
        <f t="shared" si="4"/>
        <v>0</v>
      </c>
    </row>
    <row r="170" spans="1:19" x14ac:dyDescent="0.25">
      <c r="A170" s="72"/>
      <c r="J170" s="74"/>
      <c r="K170" s="74"/>
      <c r="L170" s="74"/>
    </row>
    <row r="171" spans="1:19" x14ac:dyDescent="0.25">
      <c r="A171" s="72"/>
      <c r="J171" s="74"/>
      <c r="K171" s="74"/>
      <c r="L171" s="74"/>
    </row>
    <row r="172" spans="1:19" x14ac:dyDescent="0.25">
      <c r="A172" s="72"/>
      <c r="J172" s="74"/>
      <c r="K172" s="74"/>
      <c r="L172" s="74"/>
    </row>
    <row r="173" spans="1:19" x14ac:dyDescent="0.25">
      <c r="A173" s="72"/>
      <c r="J173" s="74"/>
      <c r="K173" s="74"/>
      <c r="L173" s="74"/>
    </row>
    <row r="174" spans="1:19" x14ac:dyDescent="0.25">
      <c r="A174" s="72"/>
      <c r="J174" s="74"/>
      <c r="K174" s="74"/>
      <c r="L174" s="74"/>
    </row>
    <row r="175" spans="1:19" x14ac:dyDescent="0.25">
      <c r="A175" s="72"/>
      <c r="J175" s="74"/>
      <c r="K175" s="74"/>
      <c r="L175" s="74"/>
    </row>
    <row r="176" spans="1:19" x14ac:dyDescent="0.25">
      <c r="A176" s="72"/>
      <c r="J176" s="74"/>
      <c r="K176" s="74"/>
      <c r="L176" s="74"/>
    </row>
    <row r="177" spans="1:12" x14ac:dyDescent="0.25">
      <c r="A177" s="72"/>
      <c r="J177" s="74"/>
      <c r="K177" s="74"/>
      <c r="L177" s="74"/>
    </row>
    <row r="178" spans="1:12" x14ac:dyDescent="0.25">
      <c r="A178" s="72"/>
    </row>
    <row r="179" spans="1:12" x14ac:dyDescent="0.25">
      <c r="A179" s="72"/>
    </row>
    <row r="180" spans="1:12" x14ac:dyDescent="0.25">
      <c r="A180" s="72"/>
    </row>
    <row r="181" spans="1:12" x14ac:dyDescent="0.25">
      <c r="A181" s="72"/>
    </row>
    <row r="182" spans="1:12" x14ac:dyDescent="0.25">
      <c r="A182" s="72"/>
    </row>
    <row r="183" spans="1:12" x14ac:dyDescent="0.25">
      <c r="A183" s="72"/>
      <c r="C183" s="15"/>
      <c r="D183" s="73"/>
      <c r="E183" s="15"/>
      <c r="F183" s="15"/>
      <c r="G183" s="59"/>
      <c r="H183" s="15"/>
      <c r="I183" s="25">
        <f t="shared" ref="I183:I194" si="5">ROUND(E183*G183,0)</f>
        <v>0</v>
      </c>
    </row>
    <row r="184" spans="1:12" x14ac:dyDescent="0.25">
      <c r="A184" s="72"/>
      <c r="C184" s="15"/>
      <c r="D184" s="73"/>
      <c r="E184" s="15"/>
      <c r="F184" s="15"/>
      <c r="G184" s="59"/>
      <c r="H184" s="15"/>
      <c r="I184" s="25">
        <f t="shared" si="5"/>
        <v>0</v>
      </c>
    </row>
    <row r="185" spans="1:12" x14ac:dyDescent="0.25">
      <c r="A185" s="72"/>
      <c r="C185" s="15"/>
      <c r="D185" s="73"/>
      <c r="E185" s="15"/>
      <c r="F185" s="15"/>
      <c r="G185" s="59"/>
      <c r="H185" s="15"/>
      <c r="I185" s="25">
        <f t="shared" si="5"/>
        <v>0</v>
      </c>
    </row>
    <row r="186" spans="1:12" x14ac:dyDescent="0.25">
      <c r="A186" s="72"/>
      <c r="C186" s="15"/>
      <c r="D186" s="73"/>
      <c r="E186" s="15"/>
      <c r="F186" s="15"/>
      <c r="G186" s="59"/>
      <c r="H186" s="15"/>
      <c r="I186" s="25">
        <f t="shared" si="5"/>
        <v>0</v>
      </c>
    </row>
    <row r="187" spans="1:12" x14ac:dyDescent="0.25">
      <c r="A187" s="72"/>
      <c r="C187" s="15"/>
      <c r="D187" s="73"/>
      <c r="E187" s="15"/>
      <c r="F187" s="15"/>
      <c r="G187" s="59"/>
      <c r="H187" s="15"/>
      <c r="I187" s="25">
        <f t="shared" si="5"/>
        <v>0</v>
      </c>
    </row>
    <row r="188" spans="1:12" x14ac:dyDescent="0.25">
      <c r="A188" s="72"/>
      <c r="C188" s="15"/>
      <c r="D188" s="73"/>
      <c r="E188" s="15"/>
      <c r="F188" s="15"/>
      <c r="G188" s="59"/>
      <c r="H188" s="15"/>
      <c r="I188" s="25">
        <f t="shared" si="5"/>
        <v>0</v>
      </c>
    </row>
    <row r="189" spans="1:12" x14ac:dyDescent="0.25">
      <c r="A189" s="72"/>
      <c r="C189" s="15"/>
      <c r="D189" s="73"/>
      <c r="E189" s="15"/>
      <c r="F189" s="15"/>
      <c r="G189" s="59"/>
      <c r="H189" s="15"/>
      <c r="I189" s="25">
        <f t="shared" si="5"/>
        <v>0</v>
      </c>
    </row>
    <row r="190" spans="1:12" x14ac:dyDescent="0.25">
      <c r="A190" s="72"/>
      <c r="C190" s="15"/>
      <c r="D190" s="73"/>
      <c r="E190" s="15"/>
      <c r="F190" s="15"/>
      <c r="G190" s="59"/>
      <c r="H190" s="15"/>
      <c r="I190" s="25">
        <f t="shared" si="5"/>
        <v>0</v>
      </c>
    </row>
    <row r="191" spans="1:12" x14ac:dyDescent="0.25">
      <c r="A191" s="72"/>
      <c r="C191" s="15"/>
      <c r="D191" s="73"/>
      <c r="E191" s="15"/>
      <c r="F191" s="15"/>
      <c r="G191" s="59"/>
      <c r="H191" s="15"/>
      <c r="I191" s="25">
        <f t="shared" si="5"/>
        <v>0</v>
      </c>
    </row>
    <row r="192" spans="1:12" x14ac:dyDescent="0.25">
      <c r="A192" s="72"/>
      <c r="C192" s="15"/>
      <c r="D192" s="73"/>
      <c r="E192" s="15"/>
      <c r="F192" s="15"/>
      <c r="G192" s="59"/>
      <c r="H192" s="15"/>
      <c r="I192" s="25">
        <f t="shared" si="5"/>
        <v>0</v>
      </c>
    </row>
    <row r="193" spans="1:9" x14ac:dyDescent="0.25">
      <c r="A193" s="72"/>
      <c r="C193" s="15"/>
      <c r="D193" s="73"/>
      <c r="E193" s="15"/>
      <c r="F193" s="15"/>
      <c r="G193" s="59"/>
      <c r="H193" s="15"/>
      <c r="I193" s="25">
        <f t="shared" si="5"/>
        <v>0</v>
      </c>
    </row>
    <row r="194" spans="1:9" x14ac:dyDescent="0.25">
      <c r="A194" s="72"/>
      <c r="C194" s="15"/>
      <c r="D194" s="73"/>
      <c r="E194" s="15"/>
      <c r="F194" s="15"/>
      <c r="G194" s="59"/>
      <c r="H194" s="15"/>
      <c r="I194" s="25">
        <f t="shared" si="5"/>
        <v>0</v>
      </c>
    </row>
    <row r="195" spans="1:9" x14ac:dyDescent="0.25">
      <c r="A195" s="72"/>
    </row>
    <row r="196" spans="1:9" x14ac:dyDescent="0.25">
      <c r="A196" s="72"/>
    </row>
    <row r="197" spans="1:9" x14ac:dyDescent="0.25">
      <c r="A197" s="72"/>
    </row>
    <row r="198" spans="1:9" x14ac:dyDescent="0.25">
      <c r="A198" s="72"/>
    </row>
  </sheetData>
  <mergeCells count="8">
    <mergeCell ref="M82:O84"/>
    <mergeCell ref="M104:O104"/>
    <mergeCell ref="A14:J14"/>
    <mergeCell ref="A18:B18"/>
    <mergeCell ref="E63:F63"/>
    <mergeCell ref="K66:L66"/>
    <mergeCell ref="E70:F70"/>
    <mergeCell ref="K72:L72"/>
  </mergeCells>
  <hyperlinks>
    <hyperlink ref="M81" r:id="rId1"/>
    <hyperlink ref="M104" r:id="rId2"/>
  </hyperlinks>
  <printOptions horizontalCentered="1"/>
  <pageMargins left="0.5" right="0.5" top="0.5" bottom="0.5" header="0.5" footer="0.5"/>
  <pageSetup scale="51" orientation="portrait" horizontalDpi="4294967292" verticalDpi="4294967292" r:id="rId3"/>
  <headerFooter alignWithMargins="0">
    <oddFooter>&amp;L&amp;F&amp;R&amp;A</oddFooter>
  </headerFooter>
  <rowBreaks count="1" manualBreakCount="1">
    <brk id="8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8"/>
  <sheetViews>
    <sheetView showGridLines="0" topLeftCell="A64" zoomScaleNormal="100" workbookViewId="0">
      <selection activeCell="H90" sqref="H90"/>
    </sheetView>
  </sheetViews>
  <sheetFormatPr defaultColWidth="8" defaultRowHeight="13.2" x14ac:dyDescent="0.25"/>
  <cols>
    <col min="1" max="1" width="5.6640625" style="1" customWidth="1"/>
    <col min="2" max="2" width="4.6640625" style="1" customWidth="1"/>
    <col min="3" max="3" width="28.6640625" style="1" customWidth="1"/>
    <col min="4" max="4" width="13.44140625" style="1" customWidth="1"/>
    <col min="5" max="5" width="9.88671875" style="1" customWidth="1"/>
    <col min="6" max="6" width="12.6640625" style="1" customWidth="1"/>
    <col min="7" max="7" width="10" style="1" customWidth="1"/>
    <col min="8" max="8" width="8.44140625" style="1" customWidth="1"/>
    <col min="9" max="9" width="9" style="1" customWidth="1"/>
    <col min="10" max="12" width="12.109375" style="1" customWidth="1"/>
    <col min="13" max="13" width="28.6640625" style="1" customWidth="1"/>
    <col min="14" max="14" width="13.44140625" style="1" customWidth="1"/>
    <col min="15" max="15" width="8" style="1" customWidth="1"/>
    <col min="16" max="16" width="11.44140625" style="1" customWidth="1"/>
    <col min="17" max="17" width="10" style="1" customWidth="1"/>
    <col min="18" max="18" width="8.44140625" style="1" customWidth="1"/>
    <col min="19" max="19" width="9" style="1" customWidth="1"/>
    <col min="20" max="16384" width="8" style="1"/>
  </cols>
  <sheetData>
    <row r="1" spans="1:23" x14ac:dyDescent="0.25">
      <c r="C1" s="2" t="s">
        <v>0</v>
      </c>
      <c r="D1" s="2"/>
      <c r="E1" s="2"/>
      <c r="F1" s="2"/>
      <c r="G1" s="2"/>
      <c r="H1" s="2"/>
      <c r="I1" s="2"/>
    </row>
    <row r="2" spans="1:23" x14ac:dyDescent="0.25">
      <c r="C2" s="2"/>
      <c r="D2" s="3" t="s">
        <v>1</v>
      </c>
      <c r="E2" s="4"/>
      <c r="F2" s="5">
        <v>0</v>
      </c>
      <c r="G2" s="5">
        <f>F2*1</f>
        <v>0</v>
      </c>
      <c r="H2" s="4"/>
      <c r="I2" s="4"/>
    </row>
    <row r="3" spans="1:23" x14ac:dyDescent="0.25">
      <c r="C3" s="2"/>
      <c r="D3" s="3" t="s">
        <v>2</v>
      </c>
      <c r="E3" s="4"/>
      <c r="F3" s="5">
        <v>10</v>
      </c>
      <c r="G3" s="5">
        <f>F3*1.03</f>
        <v>10.3</v>
      </c>
      <c r="H3" s="4"/>
      <c r="I3" s="4"/>
    </row>
    <row r="4" spans="1:23" x14ac:dyDescent="0.25">
      <c r="C4" s="2"/>
      <c r="D4" s="3" t="s">
        <v>3</v>
      </c>
      <c r="E4" s="4"/>
      <c r="F4" s="5">
        <v>0</v>
      </c>
      <c r="G4" s="5">
        <f>F4*1.03*1.03</f>
        <v>0</v>
      </c>
      <c r="H4" s="4"/>
      <c r="I4" s="4"/>
    </row>
    <row r="5" spans="1:23" x14ac:dyDescent="0.25">
      <c r="C5" s="2"/>
      <c r="D5" s="3" t="s">
        <v>4</v>
      </c>
      <c r="E5" s="4"/>
      <c r="F5" s="5">
        <v>0</v>
      </c>
      <c r="G5" s="5">
        <f>F5*1.03*1.03*1.03</f>
        <v>0</v>
      </c>
      <c r="H5" s="4"/>
      <c r="I5" s="4"/>
    </row>
    <row r="6" spans="1:23" x14ac:dyDescent="0.25">
      <c r="C6" s="2"/>
      <c r="D6" s="3" t="s">
        <v>188</v>
      </c>
      <c r="E6" s="4"/>
      <c r="F6" s="5">
        <v>0</v>
      </c>
      <c r="G6" s="5">
        <f>F6*1.03*1.03*1.03*1.03</f>
        <v>0</v>
      </c>
      <c r="H6" s="4"/>
      <c r="I6" s="4"/>
    </row>
    <row r="7" spans="1:23" x14ac:dyDescent="0.25">
      <c r="C7" s="2"/>
      <c r="D7" s="3" t="s">
        <v>189</v>
      </c>
      <c r="E7" s="4"/>
      <c r="F7" s="5">
        <v>0</v>
      </c>
      <c r="G7" s="5">
        <f>F7*1.03*1.03*1.03*1.03*1.03</f>
        <v>0</v>
      </c>
      <c r="H7" s="4"/>
      <c r="I7" s="4"/>
    </row>
    <row r="8" spans="1:23" x14ac:dyDescent="0.25">
      <c r="C8" s="2"/>
      <c r="D8" s="4"/>
      <c r="E8" s="4"/>
      <c r="F8" s="6"/>
      <c r="G8" s="6"/>
      <c r="H8" s="4"/>
      <c r="I8" s="4"/>
    </row>
    <row r="9" spans="1:23" x14ac:dyDescent="0.25">
      <c r="C9" s="2"/>
      <c r="D9" s="4" t="s">
        <v>5</v>
      </c>
      <c r="E9" s="4"/>
      <c r="F9" s="6">
        <f>SUM(F2:F7)</f>
        <v>10</v>
      </c>
      <c r="G9" s="6">
        <f>SUM(G2:G7)</f>
        <v>10.3</v>
      </c>
      <c r="H9" s="4"/>
      <c r="I9" s="7">
        <f>G9/F9</f>
        <v>1.03</v>
      </c>
    </row>
    <row r="10" spans="1:23" x14ac:dyDescent="0.25">
      <c r="C10" s="2"/>
      <c r="D10" s="4"/>
      <c r="E10" s="4"/>
      <c r="F10" s="6"/>
      <c r="G10" s="6"/>
      <c r="H10" s="4"/>
      <c r="I10" s="4"/>
    </row>
    <row r="11" spans="1:23" x14ac:dyDescent="0.25">
      <c r="C11" s="2"/>
      <c r="D11" s="4" t="s">
        <v>6</v>
      </c>
      <c r="E11" s="4"/>
      <c r="F11" s="6"/>
      <c r="G11" s="7">
        <f>(G9/F9)-1</f>
        <v>3.0000000000000027E-2</v>
      </c>
      <c r="H11" s="4"/>
      <c r="I11" s="4"/>
    </row>
    <row r="12" spans="1:23" ht="15.6" x14ac:dyDescent="0.3">
      <c r="C12" s="8" t="s">
        <v>7</v>
      </c>
      <c r="D12" s="9"/>
      <c r="E12" s="9"/>
      <c r="F12" s="9"/>
      <c r="G12" s="9"/>
      <c r="H12" s="9"/>
      <c r="I12" s="9"/>
      <c r="J12" s="10"/>
      <c r="K12" s="10"/>
      <c r="L12" s="10"/>
    </row>
    <row r="13" spans="1:23" x14ac:dyDescent="0.25">
      <c r="A13" s="11" t="s">
        <v>8</v>
      </c>
      <c r="B13" s="11"/>
    </row>
    <row r="14" spans="1:23" ht="15.6" x14ac:dyDescent="0.3">
      <c r="A14" s="79" t="s">
        <v>9</v>
      </c>
      <c r="B14" s="79"/>
      <c r="C14" s="79"/>
      <c r="D14" s="79"/>
      <c r="E14" s="79"/>
      <c r="F14" s="79"/>
      <c r="G14" s="79"/>
      <c r="H14" s="79"/>
      <c r="I14" s="79"/>
      <c r="J14" s="79"/>
      <c r="K14" s="76"/>
      <c r="L14" s="76"/>
      <c r="M14" s="2"/>
      <c r="S14" s="13"/>
      <c r="T14" s="13"/>
      <c r="U14" s="13"/>
      <c r="V14" s="13"/>
      <c r="W14" s="13"/>
    </row>
    <row r="15" spans="1:23" ht="8.25" customHeight="1" x14ac:dyDescent="0.3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2"/>
      <c r="S15" s="13"/>
      <c r="T15" s="13"/>
      <c r="U15" s="13"/>
      <c r="V15" s="13"/>
      <c r="W15" s="13"/>
    </row>
    <row r="16" spans="1:23" ht="12.75" customHeight="1" x14ac:dyDescent="0.3">
      <c r="A16" s="14" t="s">
        <v>10</v>
      </c>
      <c r="B16" s="15">
        <v>0</v>
      </c>
      <c r="C16" s="14"/>
      <c r="D16" s="15"/>
      <c r="E16" s="16"/>
      <c r="F16" s="15"/>
      <c r="G16" s="15"/>
      <c r="H16" s="15"/>
      <c r="I16" s="15"/>
      <c r="J16" s="17" t="s">
        <v>197</v>
      </c>
      <c r="K16" s="18"/>
      <c r="L16" s="18"/>
      <c r="M16" s="2"/>
      <c r="S16" s="13"/>
      <c r="T16" s="13"/>
      <c r="U16" s="13"/>
      <c r="V16" s="13"/>
      <c r="W16" s="13"/>
    </row>
    <row r="17" spans="1:29" ht="12.75" customHeight="1" x14ac:dyDescent="0.3">
      <c r="A17" s="14"/>
      <c r="B17" s="15">
        <v>0</v>
      </c>
      <c r="C17" s="14"/>
      <c r="D17" s="15"/>
      <c r="E17" s="16"/>
      <c r="F17" s="15"/>
      <c r="G17" s="15"/>
      <c r="H17" s="15"/>
      <c r="I17" s="15"/>
      <c r="J17" s="19" t="s">
        <v>198</v>
      </c>
      <c r="K17" s="18"/>
      <c r="L17" s="18"/>
      <c r="M17" s="2"/>
      <c r="S17" s="13"/>
      <c r="T17" s="13"/>
      <c r="U17" s="13"/>
      <c r="V17" s="13"/>
      <c r="W17" s="13"/>
    </row>
    <row r="18" spans="1:29" x14ac:dyDescent="0.25">
      <c r="A18" s="80" t="s">
        <v>11</v>
      </c>
      <c r="B18" s="80"/>
      <c r="C18" s="14">
        <v>0</v>
      </c>
      <c r="D18" s="14"/>
      <c r="E18" s="15"/>
      <c r="F18" s="15"/>
      <c r="G18" s="15"/>
      <c r="H18" s="15"/>
      <c r="I18" s="15"/>
      <c r="J18" s="18"/>
      <c r="K18" s="18"/>
      <c r="L18" s="18"/>
      <c r="M18" s="2"/>
      <c r="S18" s="13"/>
      <c r="T18" s="13"/>
      <c r="U18" s="13"/>
      <c r="V18" s="13"/>
      <c r="W18" s="13"/>
      <c r="AB18" s="20"/>
      <c r="AC18" s="20"/>
    </row>
    <row r="19" spans="1:29" ht="21.75" customHeight="1" x14ac:dyDescent="0.25">
      <c r="A19" s="14" t="s">
        <v>12</v>
      </c>
      <c r="B19" s="14"/>
      <c r="C19" s="14"/>
      <c r="D19" s="21">
        <v>42979</v>
      </c>
      <c r="E19" s="22" t="s">
        <v>13</v>
      </c>
      <c r="F19" s="23">
        <v>43281</v>
      </c>
      <c r="G19" s="15"/>
      <c r="H19" s="15"/>
      <c r="I19" s="15"/>
      <c r="J19" s="18"/>
      <c r="K19" s="18"/>
      <c r="L19" s="18"/>
      <c r="M19" s="2"/>
      <c r="S19" s="13"/>
      <c r="T19" s="13"/>
      <c r="U19" s="13"/>
      <c r="V19" s="13"/>
      <c r="W19" s="13"/>
      <c r="AB19" s="20"/>
      <c r="AC19" s="20"/>
    </row>
    <row r="20" spans="1:29" x14ac:dyDescent="0.25">
      <c r="A20" s="14"/>
      <c r="B20" s="14"/>
      <c r="C20" s="14"/>
      <c r="D20" s="14"/>
      <c r="E20" s="15"/>
      <c r="F20" s="15"/>
      <c r="G20" s="15"/>
      <c r="H20" s="15"/>
      <c r="I20" s="15"/>
      <c r="J20" s="18"/>
      <c r="K20" s="18"/>
      <c r="L20" s="18"/>
      <c r="M20" s="2"/>
      <c r="S20" s="13"/>
      <c r="T20" s="13"/>
      <c r="U20" s="13"/>
      <c r="V20" s="13"/>
      <c r="W20" s="13"/>
      <c r="AB20" s="20"/>
      <c r="AC20" s="20"/>
    </row>
    <row r="21" spans="1:29" ht="5.4" customHeight="1" x14ac:dyDescent="0.25">
      <c r="A21" s="24"/>
      <c r="B21" s="14"/>
      <c r="C21" s="14"/>
      <c r="D21" s="14"/>
      <c r="E21" s="15"/>
      <c r="F21" s="15"/>
      <c r="G21" s="15"/>
      <c r="H21" s="15"/>
      <c r="I21" s="25"/>
      <c r="J21" s="25"/>
      <c r="K21" s="25"/>
      <c r="L21" s="25"/>
      <c r="M21" s="2"/>
      <c r="V21" s="20"/>
      <c r="W21" s="20"/>
    </row>
    <row r="22" spans="1:29" x14ac:dyDescent="0.25">
      <c r="A22" s="24" t="s">
        <v>14</v>
      </c>
      <c r="B22" s="24" t="s">
        <v>15</v>
      </c>
      <c r="C22" s="14"/>
      <c r="D22" s="14"/>
      <c r="E22" s="15"/>
      <c r="F22" s="26" t="s">
        <v>16</v>
      </c>
      <c r="G22" s="26" t="s">
        <v>17</v>
      </c>
      <c r="H22" s="26" t="s">
        <v>18</v>
      </c>
      <c r="I22" s="27" t="s">
        <v>19</v>
      </c>
      <c r="J22" s="27" t="s">
        <v>20</v>
      </c>
      <c r="K22" s="25"/>
      <c r="L22" s="25"/>
      <c r="M22" s="2"/>
    </row>
    <row r="23" spans="1:29" x14ac:dyDescent="0.25">
      <c r="A23" s="24"/>
      <c r="B23" s="14" t="s">
        <v>21</v>
      </c>
      <c r="C23" s="24" t="s">
        <v>22</v>
      </c>
      <c r="D23" s="14"/>
      <c r="E23" s="15"/>
      <c r="F23" s="26"/>
      <c r="G23" s="26"/>
      <c r="H23" s="26"/>
      <c r="I23" s="27"/>
      <c r="J23" s="25"/>
      <c r="K23" s="28" t="s">
        <v>23</v>
      </c>
      <c r="L23" s="25"/>
      <c r="M23" s="2"/>
    </row>
    <row r="24" spans="1:29" x14ac:dyDescent="0.25">
      <c r="A24" s="29"/>
      <c r="B24" s="15"/>
      <c r="C24" s="15" t="s">
        <v>24</v>
      </c>
      <c r="D24" s="15"/>
      <c r="E24" s="15"/>
      <c r="F24" s="15"/>
      <c r="G24" s="15"/>
      <c r="H24" s="15"/>
      <c r="I24" s="25"/>
      <c r="J24" s="25"/>
      <c r="K24" s="30" t="s">
        <v>25</v>
      </c>
      <c r="L24" s="31" t="s">
        <v>26</v>
      </c>
      <c r="M24" s="2"/>
    </row>
    <row r="25" spans="1:29" x14ac:dyDescent="0.25">
      <c r="A25" s="29"/>
      <c r="B25" s="15"/>
      <c r="C25" s="15" t="s">
        <v>27</v>
      </c>
      <c r="D25" s="15"/>
      <c r="E25" s="15"/>
      <c r="F25" s="32">
        <f>($G25/174)/$F$9</f>
        <v>0</v>
      </c>
      <c r="G25" s="15">
        <v>0</v>
      </c>
      <c r="H25" s="33">
        <f>L25</f>
        <v>104.45</v>
      </c>
      <c r="I25" s="25">
        <f>ROUND(H25*G25,0)</f>
        <v>0</v>
      </c>
      <c r="J25" s="25"/>
      <c r="K25" s="75">
        <v>101.41</v>
      </c>
      <c r="L25" s="33">
        <f>ROUND(K25*$I$9,2)</f>
        <v>104.45</v>
      </c>
      <c r="M25" s="33"/>
    </row>
    <row r="26" spans="1:29" ht="6" customHeight="1" x14ac:dyDescent="0.25">
      <c r="A26" s="29"/>
      <c r="B26" s="15"/>
      <c r="C26" s="15"/>
      <c r="D26" s="15"/>
      <c r="E26" s="15"/>
      <c r="F26" s="32"/>
      <c r="G26" s="15"/>
      <c r="H26" s="33"/>
      <c r="I26" s="25"/>
      <c r="J26" s="25"/>
      <c r="K26" s="75"/>
      <c r="L26" s="33"/>
      <c r="M26" s="2"/>
    </row>
    <row r="27" spans="1:29" x14ac:dyDescent="0.25">
      <c r="A27" s="29"/>
      <c r="B27" s="15"/>
      <c r="C27" s="15" t="s">
        <v>28</v>
      </c>
      <c r="D27" s="15"/>
      <c r="E27" s="15"/>
      <c r="F27" s="32"/>
      <c r="G27" s="15"/>
      <c r="H27" s="33"/>
      <c r="I27" s="25"/>
      <c r="J27" s="25"/>
      <c r="K27" s="75"/>
      <c r="L27" s="33"/>
    </row>
    <row r="28" spans="1:29" x14ac:dyDescent="0.25">
      <c r="A28" s="29"/>
      <c r="B28" s="15"/>
      <c r="C28" s="15" t="s">
        <v>29</v>
      </c>
      <c r="D28" s="15"/>
      <c r="E28" s="15"/>
      <c r="F28" s="32">
        <f>($G28/174)/$F$9</f>
        <v>0</v>
      </c>
      <c r="G28" s="15"/>
      <c r="H28" s="33">
        <f>L28</f>
        <v>55.35</v>
      </c>
      <c r="I28" s="25">
        <f>ROUND(H28*G28,0)</f>
        <v>0</v>
      </c>
      <c r="J28" s="25"/>
      <c r="K28" s="75">
        <v>53.74</v>
      </c>
      <c r="L28" s="33">
        <f>ROUND(K28*$I$9,2)</f>
        <v>55.35</v>
      </c>
      <c r="M28" s="33"/>
    </row>
    <row r="29" spans="1:29" ht="6" customHeight="1" x14ac:dyDescent="0.25">
      <c r="A29" s="29"/>
      <c r="B29" s="15"/>
      <c r="C29" s="15"/>
      <c r="D29" s="15"/>
      <c r="E29" s="15"/>
      <c r="F29" s="32"/>
      <c r="G29" s="15"/>
      <c r="H29" s="33"/>
      <c r="I29" s="25"/>
      <c r="J29" s="25"/>
      <c r="K29" s="75"/>
      <c r="L29" s="33"/>
      <c r="M29" s="2"/>
    </row>
    <row r="30" spans="1:29" x14ac:dyDescent="0.25">
      <c r="A30" s="29"/>
      <c r="B30" s="15"/>
      <c r="C30" s="15" t="s">
        <v>30</v>
      </c>
      <c r="D30" s="15"/>
      <c r="E30" s="15"/>
      <c r="F30" s="32"/>
      <c r="G30" s="15"/>
      <c r="H30" s="33"/>
      <c r="I30" s="25"/>
      <c r="J30" s="25"/>
      <c r="K30" s="75"/>
      <c r="L30" s="33"/>
      <c r="M30" s="2"/>
    </row>
    <row r="31" spans="1:29" x14ac:dyDescent="0.25">
      <c r="A31" s="29"/>
      <c r="B31" s="15"/>
      <c r="C31" s="15" t="s">
        <v>31</v>
      </c>
      <c r="D31" s="15"/>
      <c r="E31" s="15"/>
      <c r="F31" s="32">
        <f>($G31/174)/$F$9</f>
        <v>0</v>
      </c>
      <c r="G31" s="15">
        <v>0</v>
      </c>
      <c r="H31" s="33">
        <f>L31</f>
        <v>49.44</v>
      </c>
      <c r="I31" s="25">
        <f>ROUND(H31*G31,0)</f>
        <v>0</v>
      </c>
      <c r="J31" s="25"/>
      <c r="K31" s="75">
        <v>48</v>
      </c>
      <c r="L31" s="33">
        <f>ROUND(K31*$I$9,2)</f>
        <v>49.44</v>
      </c>
      <c r="M31" s="33"/>
    </row>
    <row r="32" spans="1:29" ht="6" customHeight="1" x14ac:dyDescent="0.25">
      <c r="A32" s="29"/>
      <c r="B32" s="15"/>
      <c r="C32" s="15"/>
      <c r="D32" s="15"/>
      <c r="E32" s="15"/>
      <c r="F32" s="32"/>
      <c r="G32" s="15"/>
      <c r="H32" s="33"/>
      <c r="I32" s="25"/>
      <c r="J32" s="25"/>
      <c r="K32" s="75"/>
      <c r="L32" s="33"/>
      <c r="M32" s="2"/>
    </row>
    <row r="33" spans="1:14" x14ac:dyDescent="0.25">
      <c r="A33" s="29"/>
      <c r="B33" s="15"/>
      <c r="C33" s="15" t="s">
        <v>35</v>
      </c>
      <c r="D33" s="15"/>
      <c r="E33" s="15"/>
      <c r="F33" s="32"/>
      <c r="G33" s="15"/>
      <c r="H33" s="33"/>
      <c r="I33" s="25"/>
      <c r="J33" s="25"/>
      <c r="K33" s="75"/>
      <c r="L33" s="33"/>
      <c r="M33" s="2"/>
    </row>
    <row r="34" spans="1:14" x14ac:dyDescent="0.25">
      <c r="A34" s="29"/>
      <c r="B34" s="15"/>
      <c r="C34" s="15" t="s">
        <v>186</v>
      </c>
      <c r="D34" s="15"/>
      <c r="E34" s="15"/>
      <c r="F34" s="32">
        <f>($G34/174)/$F$9</f>
        <v>0</v>
      </c>
      <c r="G34" s="15"/>
      <c r="H34" s="33">
        <f>L34</f>
        <v>56.91</v>
      </c>
      <c r="I34" s="25">
        <f>ROUND(H34*G34,0)</f>
        <v>0</v>
      </c>
      <c r="J34" s="25"/>
      <c r="K34" s="75">
        <v>55.25</v>
      </c>
      <c r="L34" s="33">
        <f>ROUND(K34*$I$9,2)</f>
        <v>56.91</v>
      </c>
      <c r="M34" s="2"/>
    </row>
    <row r="35" spans="1:14" ht="6" customHeight="1" x14ac:dyDescent="0.25">
      <c r="A35" s="29"/>
      <c r="B35" s="15"/>
      <c r="C35" s="15"/>
      <c r="D35" s="15"/>
      <c r="E35" s="15"/>
      <c r="F35" s="32"/>
      <c r="G35" s="15"/>
      <c r="H35" s="33"/>
      <c r="I35" s="25"/>
      <c r="J35" s="25"/>
      <c r="K35" s="75"/>
      <c r="L35" s="33"/>
      <c r="M35" s="2"/>
    </row>
    <row r="36" spans="1:14" x14ac:dyDescent="0.25">
      <c r="A36" s="29"/>
      <c r="B36" s="15"/>
      <c r="C36" s="15" t="s">
        <v>33</v>
      </c>
      <c r="D36" s="15"/>
      <c r="E36" s="15"/>
      <c r="F36" s="32"/>
      <c r="G36" s="15"/>
      <c r="H36" s="33"/>
      <c r="I36" s="25"/>
      <c r="J36" s="25"/>
      <c r="K36" s="75"/>
      <c r="L36" s="33"/>
      <c r="M36" s="2"/>
    </row>
    <row r="37" spans="1:14" x14ac:dyDescent="0.25">
      <c r="A37" s="29"/>
      <c r="B37" s="15"/>
      <c r="C37" s="15" t="s">
        <v>34</v>
      </c>
      <c r="D37" s="15"/>
      <c r="E37" s="15"/>
      <c r="F37" s="32">
        <f>($G37/174)/$F$9</f>
        <v>0.14367816091954022</v>
      </c>
      <c r="G37" s="15">
        <v>250</v>
      </c>
      <c r="H37" s="33">
        <f>L37</f>
        <v>38.61</v>
      </c>
      <c r="I37" s="25">
        <f>ROUND(H37*G37,0)</f>
        <v>9653</v>
      </c>
      <c r="J37" s="25"/>
      <c r="K37" s="75">
        <v>37.49</v>
      </c>
      <c r="L37" s="33">
        <f>ROUND(K37*$I$9,2)</f>
        <v>38.61</v>
      </c>
      <c r="M37" s="4"/>
    </row>
    <row r="38" spans="1:14" ht="6" customHeight="1" x14ac:dyDescent="0.25">
      <c r="A38" s="29"/>
      <c r="B38" s="15"/>
      <c r="C38" s="15"/>
      <c r="D38" s="15"/>
      <c r="E38" s="15"/>
      <c r="F38" s="32"/>
      <c r="G38" s="15"/>
      <c r="H38" s="33"/>
      <c r="I38" s="25"/>
      <c r="J38" s="25"/>
      <c r="K38" s="75"/>
      <c r="L38" s="33"/>
      <c r="M38" s="2"/>
    </row>
    <row r="39" spans="1:14" x14ac:dyDescent="0.25">
      <c r="A39" s="29"/>
      <c r="B39" s="15"/>
      <c r="C39" s="15" t="s">
        <v>35</v>
      </c>
      <c r="D39" s="15"/>
      <c r="E39" s="15"/>
      <c r="F39" s="32"/>
      <c r="G39" s="15"/>
      <c r="H39" s="33"/>
      <c r="I39" s="25"/>
      <c r="J39" s="25"/>
      <c r="K39" s="75"/>
      <c r="L39" s="33"/>
      <c r="M39" s="2"/>
    </row>
    <row r="40" spans="1:14" x14ac:dyDescent="0.25">
      <c r="A40" s="29"/>
      <c r="B40" s="15"/>
      <c r="C40" s="15" t="s">
        <v>187</v>
      </c>
      <c r="D40" s="15"/>
      <c r="E40" s="15"/>
      <c r="F40" s="32">
        <f>($G40/174)/$F$9</f>
        <v>0</v>
      </c>
      <c r="G40" s="15"/>
      <c r="H40" s="33">
        <f>L40</f>
        <v>45.38</v>
      </c>
      <c r="I40" s="25">
        <f>ROUND(H40*G40,0)</f>
        <v>0</v>
      </c>
      <c r="J40" s="25"/>
      <c r="K40" s="75">
        <v>44.06</v>
      </c>
      <c r="L40" s="33">
        <f>ROUND(K40*$I$9,2)</f>
        <v>45.38</v>
      </c>
      <c r="M40" s="34"/>
      <c r="N40" s="35"/>
    </row>
    <row r="41" spans="1:14" ht="6" customHeight="1" x14ac:dyDescent="0.25">
      <c r="A41" s="29"/>
      <c r="B41" s="15"/>
      <c r="C41" s="15"/>
      <c r="D41" s="15"/>
      <c r="E41" s="15"/>
      <c r="F41" s="32"/>
      <c r="G41" s="15"/>
      <c r="H41" s="33"/>
      <c r="I41" s="25"/>
      <c r="J41" s="25"/>
      <c r="K41" s="75"/>
      <c r="L41" s="33"/>
      <c r="M41" s="2"/>
    </row>
    <row r="42" spans="1:14" x14ac:dyDescent="0.25">
      <c r="A42" s="29"/>
      <c r="B42" s="15"/>
      <c r="C42" s="15" t="s">
        <v>35</v>
      </c>
      <c r="D42" s="15"/>
      <c r="E42" s="15"/>
      <c r="F42" s="32"/>
      <c r="G42" s="15"/>
      <c r="H42" s="33"/>
      <c r="I42" s="25"/>
      <c r="J42" s="25"/>
      <c r="K42" s="75"/>
      <c r="L42" s="33"/>
      <c r="M42" s="2"/>
    </row>
    <row r="43" spans="1:14" x14ac:dyDescent="0.25">
      <c r="A43" s="29"/>
      <c r="B43" s="15"/>
      <c r="C43" s="15" t="s">
        <v>36</v>
      </c>
      <c r="D43" s="15"/>
      <c r="E43" s="15"/>
      <c r="F43" s="32">
        <f>($G43/174)/$F$9</f>
        <v>8.620689655172413E-2</v>
      </c>
      <c r="G43" s="15">
        <v>150</v>
      </c>
      <c r="H43" s="33">
        <f>L43</f>
        <v>44.6</v>
      </c>
      <c r="I43" s="25">
        <f>ROUND(H43*G43,0)</f>
        <v>6690</v>
      </c>
      <c r="J43" s="25"/>
      <c r="K43" s="75">
        <v>43.3</v>
      </c>
      <c r="L43" s="33">
        <f>ROUND(K43*$I$9,2)</f>
        <v>44.6</v>
      </c>
      <c r="M43" s="2"/>
    </row>
    <row r="44" spans="1:14" ht="6" customHeight="1" x14ac:dyDescent="0.25">
      <c r="A44" s="29"/>
      <c r="B44" s="15"/>
      <c r="C44" s="15"/>
      <c r="D44" s="15"/>
      <c r="E44" s="15"/>
      <c r="F44" s="32"/>
      <c r="G44" s="15"/>
      <c r="H44" s="33"/>
      <c r="I44" s="25"/>
      <c r="J44" s="25"/>
      <c r="K44" s="75"/>
      <c r="L44" s="33"/>
      <c r="M44" s="2"/>
    </row>
    <row r="45" spans="1:14" x14ac:dyDescent="0.25">
      <c r="A45" s="29"/>
      <c r="B45" s="15"/>
      <c r="C45" s="15" t="s">
        <v>32</v>
      </c>
      <c r="D45" s="15"/>
      <c r="E45" s="15"/>
      <c r="F45" s="32"/>
      <c r="G45" s="15"/>
      <c r="H45" s="33"/>
      <c r="I45" s="25"/>
      <c r="J45" s="25"/>
      <c r="K45" s="75"/>
      <c r="L45" s="33"/>
      <c r="M45" s="2"/>
    </row>
    <row r="46" spans="1:14" x14ac:dyDescent="0.25">
      <c r="A46" s="29"/>
      <c r="B46" s="15"/>
      <c r="C46" s="15" t="s">
        <v>37</v>
      </c>
      <c r="D46" s="15"/>
      <c r="E46" s="15"/>
      <c r="F46" s="32">
        <f>($G46/174)/$F$9</f>
        <v>4.5977011494252873E-2</v>
      </c>
      <c r="G46" s="15">
        <v>80</v>
      </c>
      <c r="H46" s="33">
        <f>L46</f>
        <v>41.07</v>
      </c>
      <c r="I46" s="25">
        <f>ROUND(H46*G46,0)</f>
        <v>3286</v>
      </c>
      <c r="J46" s="25"/>
      <c r="K46" s="75">
        <v>39.869999999999997</v>
      </c>
      <c r="L46" s="33">
        <f>ROUND(K46*$I$9,2)</f>
        <v>41.07</v>
      </c>
      <c r="M46" s="2"/>
    </row>
    <row r="47" spans="1:14" ht="6" customHeight="1" x14ac:dyDescent="0.25">
      <c r="A47" s="29"/>
      <c r="B47" s="15"/>
      <c r="C47" s="15"/>
      <c r="D47" s="15"/>
      <c r="E47" s="15"/>
      <c r="F47" s="32"/>
      <c r="G47" s="15"/>
      <c r="H47" s="33"/>
      <c r="I47" s="25"/>
      <c r="J47" s="25"/>
      <c r="K47" s="75"/>
      <c r="L47" s="33"/>
      <c r="M47" s="2"/>
    </row>
    <row r="48" spans="1:14" x14ac:dyDescent="0.25">
      <c r="A48" s="29"/>
      <c r="B48" s="15"/>
      <c r="C48" s="15" t="s">
        <v>191</v>
      </c>
      <c r="D48" s="15"/>
      <c r="E48" s="15"/>
      <c r="F48" s="32"/>
      <c r="G48" s="15"/>
      <c r="H48" s="33"/>
      <c r="I48" s="25"/>
      <c r="J48" s="25"/>
      <c r="K48" s="75"/>
      <c r="L48" s="33"/>
      <c r="M48" s="2"/>
    </row>
    <row r="49" spans="1:21" x14ac:dyDescent="0.25">
      <c r="A49" s="29"/>
      <c r="B49" s="15"/>
      <c r="C49" s="15" t="s">
        <v>190</v>
      </c>
      <c r="D49" s="15"/>
      <c r="E49" s="15"/>
      <c r="F49" s="32">
        <f>($G49/174)/$F$9</f>
        <v>0.14367816091954022</v>
      </c>
      <c r="G49" s="15">
        <v>250</v>
      </c>
      <c r="H49" s="33">
        <f>L49</f>
        <v>27.49</v>
      </c>
      <c r="I49" s="25">
        <f>ROUND(H49*G49,0)</f>
        <v>6873</v>
      </c>
      <c r="J49" s="25"/>
      <c r="K49" s="75">
        <v>26.69</v>
      </c>
      <c r="L49" s="33">
        <f>ROUND(K49*$I$9,2)</f>
        <v>27.49</v>
      </c>
      <c r="M49" s="2"/>
    </row>
    <row r="50" spans="1:21" ht="6" customHeight="1" x14ac:dyDescent="0.25">
      <c r="A50" s="29"/>
      <c r="B50" s="15"/>
      <c r="C50" s="15"/>
      <c r="D50" s="15"/>
      <c r="E50" s="15"/>
      <c r="F50" s="32"/>
      <c r="G50" s="15"/>
      <c r="H50" s="33"/>
      <c r="I50" s="25"/>
      <c r="J50" s="25"/>
      <c r="K50" s="75"/>
      <c r="L50" s="33"/>
      <c r="M50" s="2"/>
    </row>
    <row r="51" spans="1:21" x14ac:dyDescent="0.25">
      <c r="A51" s="29"/>
      <c r="B51" s="15"/>
      <c r="C51" s="15" t="s">
        <v>38</v>
      </c>
      <c r="D51" s="15"/>
      <c r="E51" s="15"/>
      <c r="F51" s="32"/>
      <c r="G51" s="15"/>
      <c r="H51" s="33"/>
      <c r="I51" s="25"/>
      <c r="J51" s="25"/>
      <c r="K51" s="75"/>
      <c r="L51" s="33"/>
      <c r="M51" s="36" t="s">
        <v>39</v>
      </c>
      <c r="N51" s="37"/>
      <c r="O51" s="37"/>
      <c r="P51" s="38"/>
      <c r="Q51" s="39"/>
      <c r="R51" s="39"/>
      <c r="S51" s="39"/>
      <c r="T51" s="39"/>
      <c r="U51" s="39"/>
    </row>
    <row r="52" spans="1:21" ht="12.75" customHeight="1" x14ac:dyDescent="0.25">
      <c r="A52" s="29"/>
      <c r="B52" s="15"/>
      <c r="C52" s="15" t="s">
        <v>40</v>
      </c>
      <c r="D52" s="15"/>
      <c r="E52" s="15"/>
      <c r="F52" s="32">
        <f>($G52/174)/$F$9</f>
        <v>3.4482758620689655E-2</v>
      </c>
      <c r="G52" s="15">
        <v>60</v>
      </c>
      <c r="H52" s="33">
        <f>L52</f>
        <v>27.49</v>
      </c>
      <c r="I52" s="25">
        <f>ROUND(H52*G52,0)</f>
        <v>1649</v>
      </c>
      <c r="J52" s="25"/>
      <c r="K52" s="75">
        <v>26.69</v>
      </c>
      <c r="L52" s="33">
        <f>ROUND(K52*$I$9,2)</f>
        <v>27.49</v>
      </c>
      <c r="M52" s="36" t="s">
        <v>41</v>
      </c>
      <c r="N52" s="37"/>
      <c r="O52" s="37"/>
      <c r="P52" s="38"/>
      <c r="Q52" s="39"/>
      <c r="R52" s="39"/>
      <c r="S52" s="39"/>
      <c r="T52" s="39"/>
      <c r="U52" s="39"/>
    </row>
    <row r="53" spans="1:21" ht="6" customHeight="1" x14ac:dyDescent="0.25">
      <c r="A53" s="29"/>
      <c r="B53" s="15"/>
      <c r="C53" s="15"/>
      <c r="D53" s="15"/>
      <c r="E53" s="15"/>
      <c r="F53" s="32"/>
      <c r="G53" s="15"/>
      <c r="H53" s="33"/>
      <c r="I53" s="25"/>
      <c r="J53" s="25"/>
      <c r="K53" s="33"/>
      <c r="L53" s="33"/>
      <c r="M53" s="40"/>
      <c r="N53" s="40"/>
      <c r="O53" s="40"/>
      <c r="P53" s="40"/>
      <c r="Q53" s="40"/>
      <c r="R53" s="40"/>
      <c r="S53" s="40"/>
    </row>
    <row r="54" spans="1:21" x14ac:dyDescent="0.25">
      <c r="A54" s="29"/>
      <c r="B54" s="15"/>
      <c r="C54" s="15" t="s">
        <v>42</v>
      </c>
      <c r="D54" s="15"/>
      <c r="E54" s="15"/>
      <c r="F54" s="32"/>
      <c r="G54" s="15"/>
      <c r="H54" s="33"/>
      <c r="I54" s="25"/>
      <c r="J54" s="25"/>
      <c r="K54" s="33"/>
      <c r="L54" s="33"/>
      <c r="M54" s="40"/>
      <c r="N54" s="40" t="s">
        <v>43</v>
      </c>
      <c r="O54" s="40"/>
      <c r="P54" s="40" t="s">
        <v>44</v>
      </c>
      <c r="Q54" s="40"/>
      <c r="R54" s="40" t="s">
        <v>45</v>
      </c>
      <c r="S54" s="40"/>
    </row>
    <row r="55" spans="1:21" x14ac:dyDescent="0.25">
      <c r="A55" s="29"/>
      <c r="B55" s="15"/>
      <c r="C55" s="15" t="s">
        <v>46</v>
      </c>
      <c r="D55" s="15"/>
      <c r="E55" s="15"/>
      <c r="F55" s="32">
        <f>($G55/87)/$F$9</f>
        <v>0</v>
      </c>
      <c r="G55" s="15"/>
      <c r="H55" s="33">
        <v>26</v>
      </c>
      <c r="I55" s="25">
        <f>H55*G55</f>
        <v>0</v>
      </c>
      <c r="J55" s="25"/>
      <c r="K55" s="33">
        <v>22.09</v>
      </c>
      <c r="L55" s="33">
        <f>ROUND(K55*$I$9,2)</f>
        <v>22.75</v>
      </c>
      <c r="M55" s="41" t="s">
        <v>47</v>
      </c>
      <c r="N55" s="42">
        <v>22.09</v>
      </c>
      <c r="O55" s="43"/>
      <c r="P55" s="43">
        <v>16.09</v>
      </c>
      <c r="Q55" s="40"/>
      <c r="R55" s="43">
        <f>1600/87</f>
        <v>18.390804597701148</v>
      </c>
      <c r="S55" s="40" t="s">
        <v>48</v>
      </c>
    </row>
    <row r="56" spans="1:21" ht="6" customHeight="1" x14ac:dyDescent="0.25">
      <c r="A56" s="29"/>
      <c r="B56" s="15"/>
      <c r="C56" s="15"/>
      <c r="D56" s="15"/>
      <c r="E56" s="15"/>
      <c r="F56" s="32"/>
      <c r="G56" s="15"/>
      <c r="H56" s="33"/>
      <c r="I56" s="25"/>
      <c r="J56" s="25"/>
      <c r="K56" s="33"/>
      <c r="L56" s="33"/>
    </row>
    <row r="57" spans="1:21" x14ac:dyDescent="0.25">
      <c r="A57" s="29"/>
      <c r="B57" s="15"/>
      <c r="C57" s="15" t="s">
        <v>49</v>
      </c>
      <c r="D57" s="15"/>
      <c r="E57" s="15"/>
      <c r="F57" s="32"/>
      <c r="G57" s="15"/>
      <c r="H57" s="33"/>
      <c r="I57" s="25"/>
      <c r="J57" s="25"/>
      <c r="K57" s="33"/>
      <c r="L57" s="33"/>
      <c r="M57" s="41" t="s">
        <v>50</v>
      </c>
      <c r="N57" s="42">
        <v>20.94</v>
      </c>
      <c r="O57" s="43"/>
      <c r="P57" s="43">
        <f>1300/87</f>
        <v>14.942528735632184</v>
      </c>
      <c r="Q57" s="40"/>
      <c r="R57" s="43">
        <f>1500/87</f>
        <v>17.241379310344829</v>
      </c>
      <c r="S57" s="40" t="s">
        <v>48</v>
      </c>
    </row>
    <row r="58" spans="1:21" x14ac:dyDescent="0.25">
      <c r="A58" s="29"/>
      <c r="B58" s="15"/>
      <c r="C58" s="15" t="s">
        <v>46</v>
      </c>
      <c r="D58" s="15"/>
      <c r="E58" s="15"/>
      <c r="F58" s="32">
        <f>($G58/87)/$F$9</f>
        <v>0</v>
      </c>
      <c r="G58" s="15"/>
      <c r="H58" s="33">
        <f>L58</f>
        <v>21.66</v>
      </c>
      <c r="I58" s="25">
        <f>ROUND(H58*G58,0)</f>
        <v>0</v>
      </c>
      <c r="J58" s="25"/>
      <c r="K58" s="33">
        <v>21.03</v>
      </c>
      <c r="L58" s="33">
        <f>ROUND(K58*$I$9,2)</f>
        <v>21.66</v>
      </c>
      <c r="M58" s="41" t="s">
        <v>51</v>
      </c>
      <c r="N58" s="42">
        <v>19.79</v>
      </c>
      <c r="O58" s="43"/>
      <c r="P58" s="43">
        <f>1200/87</f>
        <v>13.793103448275861</v>
      </c>
      <c r="Q58" s="40"/>
      <c r="R58" s="43">
        <f>1400/87</f>
        <v>16.091954022988507</v>
      </c>
      <c r="S58" s="40" t="s">
        <v>48</v>
      </c>
    </row>
    <row r="59" spans="1:21" ht="6" customHeight="1" x14ac:dyDescent="0.25">
      <c r="A59" s="29"/>
      <c r="B59" s="15"/>
      <c r="C59" s="15"/>
      <c r="D59" s="15"/>
      <c r="E59" s="15"/>
      <c r="F59" s="32"/>
      <c r="G59" s="15"/>
      <c r="H59" s="33"/>
      <c r="I59" s="25"/>
      <c r="J59" s="25"/>
      <c r="K59" s="33"/>
      <c r="L59" s="33"/>
      <c r="M59" s="2"/>
    </row>
    <row r="60" spans="1:21" x14ac:dyDescent="0.25">
      <c r="A60" s="29"/>
      <c r="B60" s="15"/>
      <c r="C60" s="15" t="s">
        <v>52</v>
      </c>
      <c r="D60" s="15"/>
      <c r="E60" s="15"/>
      <c r="F60" s="32"/>
      <c r="G60" s="15"/>
      <c r="H60" s="33"/>
      <c r="I60" s="25"/>
      <c r="J60" s="25"/>
      <c r="K60" s="33"/>
      <c r="L60" s="33"/>
      <c r="M60" s="44"/>
      <c r="N60" s="45"/>
    </row>
    <row r="61" spans="1:21" ht="15" x14ac:dyDescent="0.4">
      <c r="A61" s="29"/>
      <c r="B61" s="15"/>
      <c r="C61" s="15" t="s">
        <v>53</v>
      </c>
      <c r="D61" s="15"/>
      <c r="E61" s="15"/>
      <c r="F61" s="32">
        <f>($G61/87)/$F$9</f>
        <v>0</v>
      </c>
      <c r="G61" s="46"/>
      <c r="H61" s="33">
        <f>L61</f>
        <v>10.3</v>
      </c>
      <c r="I61" s="47">
        <f>ROUND(H61*G61,0)</f>
        <v>0</v>
      </c>
      <c r="J61" s="25"/>
      <c r="K61" s="33">
        <v>10</v>
      </c>
      <c r="L61" s="33">
        <f>ROUND(K61*$I$9,2)</f>
        <v>10.3</v>
      </c>
      <c r="M61" s="2"/>
    </row>
    <row r="62" spans="1:21" ht="6" customHeight="1" x14ac:dyDescent="0.25">
      <c r="A62" s="29"/>
      <c r="B62" s="15"/>
      <c r="C62" s="15"/>
      <c r="D62" s="15"/>
      <c r="E62" s="15"/>
      <c r="F62" s="32"/>
      <c r="G62" s="15"/>
      <c r="H62" s="33"/>
      <c r="I62" s="25"/>
      <c r="J62" s="25"/>
      <c r="K62" s="25"/>
      <c r="L62" s="25"/>
      <c r="M62" s="2"/>
    </row>
    <row r="63" spans="1:21" x14ac:dyDescent="0.25">
      <c r="A63" s="29"/>
      <c r="B63" s="15"/>
      <c r="C63" s="15"/>
      <c r="E63" s="81" t="s">
        <v>54</v>
      </c>
      <c r="F63" s="81"/>
      <c r="G63" s="14">
        <f>SUM(G25:G61)</f>
        <v>790</v>
      </c>
      <c r="H63" s="48"/>
      <c r="I63" s="49">
        <f>SUM(I25:I61)</f>
        <v>28151</v>
      </c>
      <c r="J63" s="25"/>
      <c r="K63" s="25"/>
      <c r="L63" s="25"/>
      <c r="M63" s="2">
        <f>SUM(I25:I61)</f>
        <v>28151</v>
      </c>
    </row>
    <row r="64" spans="1:21" ht="6" customHeight="1" x14ac:dyDescent="0.25">
      <c r="A64" s="29"/>
      <c r="B64" s="15"/>
      <c r="C64" s="15"/>
      <c r="D64" s="15"/>
      <c r="E64" s="15"/>
      <c r="F64" s="15"/>
      <c r="G64" s="15"/>
      <c r="H64" s="33"/>
      <c r="I64" s="25"/>
      <c r="J64" s="25"/>
      <c r="K64" s="25"/>
      <c r="L64" s="25"/>
      <c r="M64" s="2"/>
    </row>
    <row r="65" spans="1:13" hidden="1" x14ac:dyDescent="0.25">
      <c r="A65" s="29"/>
      <c r="B65" s="15"/>
      <c r="C65" s="15"/>
      <c r="D65" s="15"/>
      <c r="E65" s="15"/>
      <c r="G65" s="15"/>
      <c r="H65" s="33"/>
      <c r="I65" s="25"/>
      <c r="J65" s="25"/>
      <c r="K65" s="25"/>
      <c r="L65" s="25"/>
      <c r="M65" s="2"/>
    </row>
    <row r="66" spans="1:13" x14ac:dyDescent="0.25">
      <c r="A66" s="24"/>
      <c r="B66" s="14" t="s">
        <v>55</v>
      </c>
      <c r="C66" s="24" t="s">
        <v>56</v>
      </c>
      <c r="D66" s="15"/>
      <c r="E66" s="15"/>
      <c r="F66" s="15"/>
      <c r="G66" s="15"/>
      <c r="H66" s="33"/>
      <c r="I66" s="25"/>
      <c r="J66" s="25"/>
      <c r="K66" s="82" t="s">
        <v>57</v>
      </c>
      <c r="L66" s="82"/>
      <c r="M66" s="2"/>
    </row>
    <row r="67" spans="1:13" x14ac:dyDescent="0.25">
      <c r="A67" s="24"/>
      <c r="B67" s="14"/>
      <c r="C67" s="24" t="s">
        <v>58</v>
      </c>
      <c r="D67" s="15"/>
      <c r="E67" s="15"/>
      <c r="F67" s="15"/>
      <c r="G67" s="15"/>
      <c r="H67" s="33"/>
      <c r="I67" s="25"/>
      <c r="J67" s="25"/>
      <c r="K67" s="50" t="s">
        <v>59</v>
      </c>
      <c r="L67" s="50" t="s">
        <v>60</v>
      </c>
      <c r="M67" s="2"/>
    </row>
    <row r="68" spans="1:13" x14ac:dyDescent="0.25">
      <c r="A68" s="29"/>
      <c r="B68" s="15"/>
      <c r="C68" s="15" t="s">
        <v>61</v>
      </c>
      <c r="D68" s="15"/>
      <c r="E68" s="15"/>
      <c r="F68" s="15"/>
      <c r="G68" s="15"/>
      <c r="H68" s="33"/>
      <c r="I68" s="25">
        <f>ROUND(((I55+I58+I61))*K68,0)</f>
        <v>0</v>
      </c>
      <c r="J68" s="25"/>
      <c r="K68" s="51">
        <v>2.5000000000000001E-2</v>
      </c>
      <c r="L68" s="51">
        <v>0.17799999999999999</v>
      </c>
      <c r="M68" s="2"/>
    </row>
    <row r="69" spans="1:13" ht="15" x14ac:dyDescent="0.4">
      <c r="A69" s="29"/>
      <c r="B69" s="15"/>
      <c r="C69" s="15" t="s">
        <v>62</v>
      </c>
      <c r="D69" s="15"/>
      <c r="E69" s="15"/>
      <c r="F69" s="15"/>
      <c r="G69" s="15"/>
      <c r="H69" s="33"/>
      <c r="I69" s="47">
        <f>ROUND(((M63)-((I55+I58+I61)))*L68,0)</f>
        <v>5011</v>
      </c>
      <c r="J69" s="25"/>
      <c r="K69" s="25"/>
      <c r="L69" s="25"/>
      <c r="M69" s="2"/>
    </row>
    <row r="70" spans="1:13" x14ac:dyDescent="0.25">
      <c r="A70" s="29"/>
      <c r="B70" s="15"/>
      <c r="C70" s="15"/>
      <c r="D70" s="15"/>
      <c r="E70" s="81" t="s">
        <v>63</v>
      </c>
      <c r="F70" s="81"/>
      <c r="G70" s="15"/>
      <c r="H70" s="33"/>
      <c r="I70" s="49">
        <f>SUM(I68:I69)</f>
        <v>5011</v>
      </c>
      <c r="J70" s="25"/>
      <c r="K70" s="25"/>
      <c r="L70" s="25"/>
      <c r="M70" s="2"/>
    </row>
    <row r="71" spans="1:13" ht="6" customHeight="1" x14ac:dyDescent="0.25">
      <c r="A71" s="29"/>
      <c r="B71" s="15"/>
      <c r="C71" s="15"/>
      <c r="D71" s="15"/>
      <c r="E71" s="15"/>
      <c r="F71" s="15"/>
      <c r="G71" s="15"/>
      <c r="H71" s="33"/>
      <c r="I71" s="25"/>
      <c r="J71" s="25"/>
      <c r="K71" s="25"/>
      <c r="L71" s="25"/>
      <c r="M71" s="2"/>
    </row>
    <row r="72" spans="1:13" x14ac:dyDescent="0.25">
      <c r="A72" s="24"/>
      <c r="B72" s="14" t="s">
        <v>64</v>
      </c>
      <c r="C72" s="24" t="s">
        <v>65</v>
      </c>
      <c r="D72" s="15"/>
      <c r="E72" s="15"/>
      <c r="F72" s="15"/>
      <c r="G72" s="15"/>
      <c r="H72" s="33"/>
      <c r="I72" s="25"/>
      <c r="J72" s="25"/>
      <c r="K72" s="82" t="s">
        <v>66</v>
      </c>
      <c r="L72" s="82"/>
      <c r="M72" s="2"/>
    </row>
    <row r="73" spans="1:13" x14ac:dyDescent="0.25">
      <c r="A73" s="29"/>
      <c r="B73" s="15"/>
      <c r="C73" s="15" t="s">
        <v>67</v>
      </c>
      <c r="D73" s="15"/>
      <c r="E73" s="15"/>
      <c r="F73" s="15"/>
      <c r="G73" s="15"/>
      <c r="H73" s="33"/>
      <c r="I73" s="25">
        <f>ROUND(((G55+G58)/87)*K74,0)</f>
        <v>0</v>
      </c>
      <c r="J73" s="25"/>
      <c r="K73" s="50" t="s">
        <v>59</v>
      </c>
      <c r="L73" s="50" t="s">
        <v>60</v>
      </c>
      <c r="M73" s="2"/>
    </row>
    <row r="74" spans="1:13" ht="15" x14ac:dyDescent="0.4">
      <c r="A74" s="29"/>
      <c r="B74" s="15"/>
      <c r="C74" s="15" t="s">
        <v>68</v>
      </c>
      <c r="D74" s="15"/>
      <c r="E74" s="15"/>
      <c r="F74" s="15"/>
      <c r="G74" s="15"/>
      <c r="H74" s="33"/>
      <c r="I74" s="47">
        <f>ROUND(((G63-G58-G55-G61)/174)*L74,0)</f>
        <v>3155</v>
      </c>
      <c r="J74" s="25"/>
      <c r="K74" s="25">
        <v>180</v>
      </c>
      <c r="L74" s="25">
        <v>695</v>
      </c>
      <c r="M74" s="2"/>
    </row>
    <row r="75" spans="1:13" x14ac:dyDescent="0.25">
      <c r="A75" s="29"/>
      <c r="B75" s="15"/>
      <c r="C75" s="15"/>
      <c r="D75" s="15"/>
      <c r="E75" s="52" t="s">
        <v>69</v>
      </c>
      <c r="F75" s="52"/>
      <c r="G75" s="15"/>
      <c r="H75" s="33"/>
      <c r="I75" s="49">
        <f>SUM(I73:I74)</f>
        <v>3155</v>
      </c>
      <c r="J75" s="25"/>
      <c r="K75" s="25"/>
      <c r="L75" s="25"/>
      <c r="M75" s="2"/>
    </row>
    <row r="76" spans="1:13" ht="6" customHeight="1" x14ac:dyDescent="0.25">
      <c r="A76" s="29"/>
      <c r="B76" s="15"/>
      <c r="C76" s="15"/>
      <c r="D76" s="15"/>
      <c r="E76" s="15"/>
      <c r="F76" s="15"/>
      <c r="G76" s="15"/>
      <c r="H76" s="33"/>
      <c r="I76" s="25"/>
      <c r="J76" s="25"/>
      <c r="K76" s="25"/>
      <c r="L76" s="25"/>
      <c r="M76" s="2"/>
    </row>
    <row r="77" spans="1:13" x14ac:dyDescent="0.25">
      <c r="A77" s="24"/>
      <c r="B77" s="14"/>
      <c r="C77" s="14"/>
      <c r="D77" s="14" t="s">
        <v>70</v>
      </c>
      <c r="E77" s="15"/>
      <c r="F77" s="15"/>
      <c r="G77" s="15"/>
      <c r="H77" s="15"/>
      <c r="I77" s="25"/>
      <c r="J77" s="49">
        <f>ROUND(SUM(I63+I70+I75),0)</f>
        <v>36317</v>
      </c>
      <c r="K77" s="49"/>
      <c r="L77" s="49"/>
      <c r="M77" s="2"/>
    </row>
    <row r="78" spans="1:13" ht="6" customHeight="1" x14ac:dyDescent="0.25">
      <c r="A78" s="24"/>
      <c r="B78" s="14"/>
      <c r="C78" s="14"/>
      <c r="D78" s="14"/>
      <c r="E78" s="15"/>
      <c r="F78" s="15"/>
      <c r="G78" s="15"/>
      <c r="H78" s="15"/>
      <c r="I78" s="25"/>
      <c r="J78" s="25"/>
      <c r="K78" s="25"/>
      <c r="L78" s="25"/>
      <c r="M78" s="2"/>
    </row>
    <row r="79" spans="1:13" x14ac:dyDescent="0.25">
      <c r="A79" s="24" t="s">
        <v>71</v>
      </c>
      <c r="B79" s="24" t="s">
        <v>72</v>
      </c>
      <c r="C79" s="15"/>
      <c r="D79" s="15"/>
      <c r="E79" s="15"/>
      <c r="F79" s="15"/>
      <c r="G79" s="15"/>
      <c r="H79" s="15"/>
      <c r="I79" s="25"/>
      <c r="J79" s="49">
        <v>0</v>
      </c>
      <c r="K79" s="49"/>
      <c r="L79" s="49"/>
      <c r="M79" s="2"/>
    </row>
    <row r="80" spans="1:13" ht="6" customHeight="1" x14ac:dyDescent="0.25">
      <c r="A80" s="29"/>
      <c r="B80" s="29"/>
      <c r="C80" s="15"/>
      <c r="D80" s="15"/>
      <c r="E80" s="15"/>
      <c r="F80" s="15"/>
      <c r="G80" s="15"/>
      <c r="H80" s="15"/>
      <c r="I80" s="25"/>
      <c r="J80" s="25"/>
      <c r="K80" s="25"/>
      <c r="L80" s="25"/>
      <c r="M80" s="2"/>
    </row>
    <row r="81" spans="1:15" x14ac:dyDescent="0.25">
      <c r="A81" s="24" t="s">
        <v>73</v>
      </c>
      <c r="B81" s="24" t="s">
        <v>74</v>
      </c>
      <c r="C81" s="15"/>
      <c r="E81" s="15"/>
      <c r="G81" s="15"/>
      <c r="H81" s="15"/>
      <c r="I81" s="25"/>
      <c r="J81" s="25"/>
      <c r="K81" s="25"/>
      <c r="L81" s="25"/>
      <c r="M81" s="53" t="s">
        <v>75</v>
      </c>
    </row>
    <row r="82" spans="1:15" x14ac:dyDescent="0.25">
      <c r="A82" s="24"/>
      <c r="B82" s="15" t="s">
        <v>76</v>
      </c>
      <c r="D82" s="15"/>
      <c r="E82" s="15"/>
      <c r="F82" s="15"/>
      <c r="G82" s="15"/>
      <c r="H82" s="15"/>
      <c r="I82" s="25"/>
      <c r="J82" s="25"/>
      <c r="K82" s="25"/>
      <c r="L82" s="25"/>
      <c r="M82" s="77" t="s">
        <v>77</v>
      </c>
      <c r="N82" s="77"/>
      <c r="O82" s="77"/>
    </row>
    <row r="83" spans="1:15" x14ac:dyDescent="0.25">
      <c r="A83" s="29"/>
      <c r="B83" s="14" t="s">
        <v>21</v>
      </c>
      <c r="C83" s="15" t="s">
        <v>195</v>
      </c>
      <c r="D83" s="15"/>
      <c r="E83" s="15"/>
      <c r="F83" s="15"/>
      <c r="G83" s="15"/>
      <c r="H83" s="15"/>
      <c r="I83" s="25">
        <v>1070</v>
      </c>
      <c r="J83" s="25"/>
      <c r="K83" s="25"/>
      <c r="L83" s="25"/>
      <c r="M83" s="77"/>
      <c r="N83" s="77"/>
      <c r="O83" s="77"/>
    </row>
    <row r="84" spans="1:15" hidden="1" x14ac:dyDescent="0.25">
      <c r="A84" s="29"/>
      <c r="B84" s="14" t="s">
        <v>55</v>
      </c>
      <c r="C84" s="15" t="s">
        <v>78</v>
      </c>
      <c r="D84" s="15"/>
      <c r="E84" s="15"/>
      <c r="F84" s="15"/>
      <c r="G84" s="15"/>
      <c r="H84" s="15"/>
      <c r="I84" s="25">
        <v>0</v>
      </c>
      <c r="J84" s="25"/>
      <c r="K84" s="25"/>
      <c r="L84" s="25"/>
      <c r="M84" s="77"/>
      <c r="N84" s="77"/>
      <c r="O84" s="77"/>
    </row>
    <row r="85" spans="1:15" hidden="1" x14ac:dyDescent="0.25">
      <c r="A85" s="29"/>
      <c r="B85" s="14" t="s">
        <v>64</v>
      </c>
      <c r="C85" s="15" t="s">
        <v>193</v>
      </c>
      <c r="D85" s="15"/>
      <c r="E85" s="15"/>
      <c r="F85" s="15"/>
      <c r="G85" s="15"/>
      <c r="H85" s="15"/>
      <c r="I85" s="25"/>
      <c r="J85" s="25"/>
      <c r="K85" s="25"/>
      <c r="L85" s="25"/>
      <c r="M85" s="2"/>
    </row>
    <row r="86" spans="1:15" ht="15" hidden="1" x14ac:dyDescent="0.4">
      <c r="A86" s="29"/>
      <c r="B86" s="14" t="s">
        <v>79</v>
      </c>
      <c r="C86" s="15" t="s">
        <v>192</v>
      </c>
      <c r="D86" s="15"/>
      <c r="E86" s="15"/>
      <c r="F86" s="15"/>
      <c r="G86" s="15"/>
      <c r="H86" s="15"/>
      <c r="I86" s="47"/>
      <c r="J86" s="25"/>
      <c r="K86" s="25"/>
      <c r="L86" s="25"/>
      <c r="M86" s="2"/>
    </row>
    <row r="87" spans="1:15" x14ac:dyDescent="0.25">
      <c r="A87" s="29"/>
      <c r="B87" s="15"/>
      <c r="C87" s="15"/>
      <c r="D87" s="14" t="s">
        <v>80</v>
      </c>
      <c r="E87" s="15"/>
      <c r="F87" s="15"/>
      <c r="G87" s="15"/>
      <c r="H87" s="15"/>
      <c r="I87" s="25"/>
      <c r="J87" s="49">
        <f>ROUND(SUM(I83:I86),0)</f>
        <v>1070</v>
      </c>
      <c r="K87" s="49"/>
      <c r="L87" s="49"/>
      <c r="M87" s="2"/>
    </row>
    <row r="88" spans="1:15" ht="6" customHeight="1" x14ac:dyDescent="0.25">
      <c r="A88" s="29"/>
      <c r="B88" s="15"/>
      <c r="C88" s="15"/>
      <c r="D88" s="15"/>
      <c r="E88" s="15"/>
      <c r="F88" s="15"/>
      <c r="G88" s="15"/>
      <c r="H88" s="15"/>
      <c r="I88" s="25"/>
      <c r="J88" s="25"/>
      <c r="K88" s="25"/>
      <c r="L88" s="25"/>
      <c r="M88" s="2"/>
    </row>
    <row r="89" spans="1:15" ht="12.75" customHeight="1" x14ac:dyDescent="0.25">
      <c r="A89" s="24" t="s">
        <v>81</v>
      </c>
      <c r="B89" s="24" t="s">
        <v>82</v>
      </c>
      <c r="C89" s="15"/>
      <c r="D89" s="15"/>
      <c r="E89" s="15"/>
      <c r="F89" s="15"/>
      <c r="G89" s="15"/>
      <c r="H89" s="15"/>
      <c r="I89" s="25"/>
      <c r="J89" s="25"/>
      <c r="K89" s="25"/>
      <c r="L89" s="25"/>
      <c r="M89" s="2"/>
    </row>
    <row r="90" spans="1:15" ht="12.75" customHeight="1" x14ac:dyDescent="0.25">
      <c r="A90" s="29"/>
      <c r="B90" s="14" t="s">
        <v>21</v>
      </c>
      <c r="C90" s="15" t="s">
        <v>83</v>
      </c>
      <c r="D90" s="15"/>
      <c r="E90" s="15"/>
      <c r="F90" s="15"/>
      <c r="G90" s="15"/>
      <c r="H90" s="15"/>
      <c r="I90" s="25"/>
      <c r="J90" s="25"/>
      <c r="K90" s="25"/>
      <c r="L90" s="25"/>
      <c r="M90" s="2">
        <f>IF(I90&gt;25000,25000,I90)</f>
        <v>0</v>
      </c>
    </row>
    <row r="91" spans="1:15" ht="12.75" customHeight="1" x14ac:dyDescent="0.25">
      <c r="A91" s="29"/>
      <c r="B91" s="14" t="s">
        <v>55</v>
      </c>
      <c r="C91" s="15" t="s">
        <v>83</v>
      </c>
      <c r="D91" s="15"/>
      <c r="E91" s="15"/>
      <c r="F91" s="15"/>
      <c r="G91" s="15"/>
      <c r="H91" s="15"/>
      <c r="I91" s="25">
        <v>0</v>
      </c>
      <c r="J91" s="25"/>
      <c r="K91" s="25"/>
      <c r="L91" s="25"/>
      <c r="M91" s="2">
        <f t="shared" ref="M91:M93" si="0">IF(I91&gt;25000,25000,I91)</f>
        <v>0</v>
      </c>
    </row>
    <row r="92" spans="1:15" ht="12.75" customHeight="1" x14ac:dyDescent="0.25">
      <c r="A92" s="29"/>
      <c r="B92" s="14" t="s">
        <v>64</v>
      </c>
      <c r="C92" s="15" t="s">
        <v>83</v>
      </c>
      <c r="D92" s="15"/>
      <c r="E92" s="15"/>
      <c r="F92" s="15"/>
      <c r="G92" s="15"/>
      <c r="H92" s="15"/>
      <c r="I92" s="25">
        <v>0</v>
      </c>
      <c r="J92" s="25"/>
      <c r="K92" s="25"/>
      <c r="L92" s="25"/>
      <c r="M92" s="2">
        <f t="shared" si="0"/>
        <v>0</v>
      </c>
    </row>
    <row r="93" spans="1:15" ht="12.75" customHeight="1" x14ac:dyDescent="0.25">
      <c r="A93" s="29"/>
      <c r="B93" s="14" t="s">
        <v>79</v>
      </c>
      <c r="C93" s="15" t="s">
        <v>83</v>
      </c>
      <c r="D93" s="15"/>
      <c r="E93" s="15"/>
      <c r="F93" s="15"/>
      <c r="G93" s="15"/>
      <c r="H93" s="15"/>
      <c r="I93" s="25">
        <v>0</v>
      </c>
      <c r="J93" s="25"/>
      <c r="K93" s="25"/>
      <c r="L93" s="25"/>
      <c r="M93" s="2">
        <f t="shared" si="0"/>
        <v>0</v>
      </c>
    </row>
    <row r="94" spans="1:15" ht="15" customHeight="1" x14ac:dyDescent="0.4">
      <c r="A94" s="29"/>
      <c r="B94" s="14" t="s">
        <v>84</v>
      </c>
      <c r="C94" s="15" t="s">
        <v>83</v>
      </c>
      <c r="D94" s="15"/>
      <c r="E94" s="15"/>
      <c r="F94" s="15"/>
      <c r="G94" s="15"/>
      <c r="H94" s="15"/>
      <c r="I94" s="47">
        <v>0</v>
      </c>
      <c r="J94" s="25"/>
      <c r="K94" s="25"/>
      <c r="L94" s="25"/>
      <c r="M94" s="2">
        <f>IF(I94&gt;25000,25000,I94)</f>
        <v>0</v>
      </c>
    </row>
    <row r="95" spans="1:15" x14ac:dyDescent="0.25">
      <c r="A95" s="24"/>
      <c r="B95" s="14"/>
      <c r="C95" s="15"/>
      <c r="D95" s="14" t="s">
        <v>85</v>
      </c>
      <c r="E95" s="15"/>
      <c r="F95" s="15"/>
      <c r="G95" s="15"/>
      <c r="H95" s="15"/>
      <c r="I95" s="25"/>
      <c r="J95" s="49">
        <f>SUM(I90:I94)</f>
        <v>0</v>
      </c>
      <c r="K95" s="49"/>
      <c r="L95" s="49"/>
      <c r="M95" s="2">
        <f>SUM(M90:M94)</f>
        <v>0</v>
      </c>
    </row>
    <row r="96" spans="1:15" ht="6" customHeight="1" x14ac:dyDescent="0.25">
      <c r="A96" s="24"/>
      <c r="B96" s="14"/>
      <c r="C96" s="15"/>
      <c r="D96" s="14"/>
      <c r="E96" s="15"/>
      <c r="F96" s="15"/>
      <c r="G96" s="15"/>
      <c r="H96" s="15"/>
      <c r="I96" s="25"/>
      <c r="J96" s="49"/>
      <c r="K96" s="49"/>
      <c r="L96" s="49"/>
      <c r="M96" s="2"/>
    </row>
    <row r="97" spans="1:16" ht="13.2" customHeight="1" x14ac:dyDescent="0.25">
      <c r="A97" s="24" t="s">
        <v>86</v>
      </c>
      <c r="B97" s="14" t="s">
        <v>87</v>
      </c>
      <c r="C97" s="14"/>
      <c r="D97" s="14"/>
      <c r="E97" s="15"/>
      <c r="F97" s="15"/>
      <c r="G97" s="15"/>
      <c r="H97" s="15"/>
      <c r="I97" s="26"/>
      <c r="J97" s="26"/>
      <c r="K97" s="25"/>
      <c r="L97" s="25"/>
      <c r="M97" s="2"/>
    </row>
    <row r="98" spans="1:16" ht="13.2" customHeight="1" x14ac:dyDescent="0.25">
      <c r="A98" s="29"/>
      <c r="B98" s="14" t="s">
        <v>21</v>
      </c>
      <c r="C98" s="15" t="s">
        <v>88</v>
      </c>
      <c r="D98" s="15"/>
      <c r="E98" s="15"/>
      <c r="F98" s="15"/>
      <c r="G98" s="15"/>
      <c r="H98" s="15"/>
      <c r="I98" s="25"/>
      <c r="J98" s="15"/>
      <c r="K98" s="25"/>
      <c r="L98" s="25"/>
      <c r="M98" s="2"/>
    </row>
    <row r="99" spans="1:16" ht="13.2" customHeight="1" x14ac:dyDescent="0.25">
      <c r="A99" s="29"/>
      <c r="B99" s="14" t="s">
        <v>55</v>
      </c>
      <c r="C99" s="15" t="s">
        <v>89</v>
      </c>
      <c r="D99" s="15"/>
      <c r="E99" s="15"/>
      <c r="F99" s="15"/>
      <c r="G99" s="15"/>
      <c r="H99" s="15"/>
      <c r="I99" s="25">
        <v>0</v>
      </c>
      <c r="J99" s="15"/>
      <c r="K99" s="25"/>
      <c r="L99" s="25"/>
      <c r="M99" s="2"/>
    </row>
    <row r="100" spans="1:16" ht="13.2" customHeight="1" x14ac:dyDescent="0.25">
      <c r="A100" s="29"/>
      <c r="B100" s="14" t="s">
        <v>64</v>
      </c>
      <c r="C100" s="15" t="s">
        <v>90</v>
      </c>
      <c r="D100" s="15"/>
      <c r="E100" s="15"/>
      <c r="F100" s="15"/>
      <c r="G100" s="15"/>
      <c r="H100" s="15"/>
      <c r="I100" s="25">
        <v>0</v>
      </c>
      <c r="J100" s="15"/>
      <c r="K100" s="25"/>
      <c r="L100" s="25"/>
      <c r="M100" s="2"/>
    </row>
    <row r="101" spans="1:16" ht="15" customHeight="1" x14ac:dyDescent="0.4">
      <c r="A101" s="29"/>
      <c r="B101" s="14" t="s">
        <v>79</v>
      </c>
      <c r="C101" s="15" t="s">
        <v>91</v>
      </c>
      <c r="D101" s="15"/>
      <c r="E101" s="15"/>
      <c r="F101" s="15"/>
      <c r="G101" s="15"/>
      <c r="H101" s="15"/>
      <c r="I101" s="47">
        <v>0</v>
      </c>
      <c r="J101" s="25"/>
      <c r="K101" s="25"/>
      <c r="L101" s="25"/>
      <c r="M101" s="2"/>
    </row>
    <row r="102" spans="1:16" ht="13.2" customHeight="1" x14ac:dyDescent="0.25">
      <c r="A102" s="29"/>
      <c r="B102" s="15"/>
      <c r="C102" s="15"/>
      <c r="D102" s="14" t="s">
        <v>92</v>
      </c>
      <c r="E102" s="15"/>
      <c r="F102" s="15"/>
      <c r="G102" s="15"/>
      <c r="H102" s="15"/>
      <c r="I102" s="25"/>
      <c r="J102" s="49">
        <f>SUM(I98:I101)</f>
        <v>0</v>
      </c>
      <c r="K102" s="25"/>
      <c r="L102" s="25"/>
      <c r="M102" s="2"/>
    </row>
    <row r="103" spans="1:16" ht="6" customHeight="1" x14ac:dyDescent="0.25">
      <c r="A103" s="24"/>
      <c r="B103" s="14"/>
      <c r="C103" s="14"/>
      <c r="D103" s="54"/>
      <c r="E103" s="54"/>
      <c r="F103" s="54"/>
      <c r="G103" s="54"/>
      <c r="H103" s="54"/>
      <c r="I103" s="54"/>
      <c r="J103" s="54"/>
      <c r="K103" s="25"/>
      <c r="L103" s="25"/>
      <c r="M103" s="2"/>
    </row>
    <row r="104" spans="1:16" x14ac:dyDescent="0.25">
      <c r="A104" s="24" t="s">
        <v>93</v>
      </c>
      <c r="B104" s="24" t="s">
        <v>94</v>
      </c>
      <c r="C104" s="15"/>
      <c r="D104" s="54"/>
      <c r="E104" s="54"/>
      <c r="F104" s="54"/>
      <c r="G104" s="55"/>
      <c r="H104" s="55"/>
      <c r="I104" s="56"/>
      <c r="J104" s="56"/>
      <c r="K104" s="25"/>
      <c r="L104" s="25"/>
      <c r="M104" s="78" t="s">
        <v>95</v>
      </c>
      <c r="N104" s="78"/>
      <c r="O104" s="78"/>
      <c r="P104" s="57"/>
    </row>
    <row r="105" spans="1:16" x14ac:dyDescent="0.25">
      <c r="A105" s="29"/>
      <c r="B105" s="14" t="s">
        <v>21</v>
      </c>
      <c r="C105" s="15" t="s">
        <v>96</v>
      </c>
      <c r="D105" s="15"/>
      <c r="E105" s="15"/>
      <c r="F105" s="15"/>
      <c r="G105" s="15"/>
      <c r="H105" s="15"/>
      <c r="I105" s="25">
        <f>ROUND(((G63-G55-G58-G61)/174)*225,0)</f>
        <v>1022</v>
      </c>
      <c r="J105" s="25"/>
      <c r="K105" s="25"/>
      <c r="L105" s="25"/>
      <c r="M105" s="58"/>
      <c r="N105" s="57"/>
      <c r="O105" s="57"/>
      <c r="P105" s="57"/>
    </row>
    <row r="106" spans="1:16" x14ac:dyDescent="0.25">
      <c r="A106" s="29"/>
      <c r="B106" s="14" t="s">
        <v>55</v>
      </c>
      <c r="C106" s="15" t="s">
        <v>97</v>
      </c>
      <c r="D106" s="15"/>
      <c r="E106" s="15">
        <v>0</v>
      </c>
      <c r="F106" s="15" t="s">
        <v>98</v>
      </c>
      <c r="G106" s="59">
        <v>2000</v>
      </c>
      <c r="H106" s="15"/>
      <c r="I106" s="25">
        <f t="shared" ref="I106:I116" si="1">ROUND(E106*G106,0)</f>
        <v>0</v>
      </c>
      <c r="J106" s="25"/>
      <c r="K106" s="25"/>
      <c r="L106" s="25"/>
      <c r="M106" s="58"/>
      <c r="N106" s="57"/>
      <c r="O106" s="57"/>
      <c r="P106" s="57"/>
    </row>
    <row r="107" spans="1:16" x14ac:dyDescent="0.25">
      <c r="A107" s="29"/>
      <c r="B107" s="14" t="s">
        <v>64</v>
      </c>
      <c r="C107" s="15" t="s">
        <v>99</v>
      </c>
      <c r="D107" s="15"/>
      <c r="E107" s="15">
        <v>0</v>
      </c>
      <c r="F107" s="15" t="s">
        <v>98</v>
      </c>
      <c r="G107" s="59">
        <v>1000</v>
      </c>
      <c r="H107" s="15"/>
      <c r="I107" s="25">
        <f t="shared" si="1"/>
        <v>0</v>
      </c>
      <c r="J107" s="25"/>
      <c r="K107" s="25"/>
      <c r="L107" s="25"/>
      <c r="M107" s="2"/>
    </row>
    <row r="108" spans="1:16" x14ac:dyDescent="0.25">
      <c r="A108" s="29"/>
      <c r="B108" s="14" t="s">
        <v>79</v>
      </c>
      <c r="C108" s="15" t="s">
        <v>100</v>
      </c>
      <c r="D108" s="15"/>
      <c r="E108" s="15">
        <v>0</v>
      </c>
      <c r="F108" s="15" t="s">
        <v>98</v>
      </c>
      <c r="G108" s="59">
        <v>1000</v>
      </c>
      <c r="H108" s="15"/>
      <c r="I108" s="25">
        <f t="shared" si="1"/>
        <v>0</v>
      </c>
      <c r="J108" s="25"/>
      <c r="K108" s="25"/>
      <c r="L108" s="25"/>
      <c r="M108" s="2"/>
    </row>
    <row r="109" spans="1:16" x14ac:dyDescent="0.25">
      <c r="A109" s="29"/>
      <c r="B109" s="14" t="s">
        <v>84</v>
      </c>
      <c r="C109" s="15" t="s">
        <v>101</v>
      </c>
      <c r="D109" s="15"/>
      <c r="E109" s="15">
        <v>0</v>
      </c>
      <c r="F109" s="15" t="s">
        <v>98</v>
      </c>
      <c r="G109" s="59">
        <v>225</v>
      </c>
      <c r="H109" s="15"/>
      <c r="I109" s="25">
        <f t="shared" si="1"/>
        <v>0</v>
      </c>
      <c r="J109" s="25"/>
      <c r="K109" s="25"/>
      <c r="L109" s="25"/>
      <c r="M109" s="2"/>
    </row>
    <row r="110" spans="1:16" x14ac:dyDescent="0.25">
      <c r="A110" s="29"/>
      <c r="B110" s="14" t="s">
        <v>102</v>
      </c>
      <c r="C110" s="15" t="s">
        <v>103</v>
      </c>
      <c r="D110" s="15"/>
      <c r="E110" s="15">
        <v>12</v>
      </c>
      <c r="F110" s="15" t="s">
        <v>98</v>
      </c>
      <c r="G110" s="59">
        <v>700</v>
      </c>
      <c r="H110" s="15"/>
      <c r="I110" s="25">
        <f t="shared" si="1"/>
        <v>8400</v>
      </c>
      <c r="J110" s="25"/>
      <c r="K110" s="25"/>
      <c r="L110" s="25"/>
      <c r="M110" s="2"/>
    </row>
    <row r="111" spans="1:16" x14ac:dyDescent="0.25">
      <c r="A111" s="29"/>
      <c r="B111" s="14" t="s">
        <v>104</v>
      </c>
      <c r="C111" s="15" t="s">
        <v>105</v>
      </c>
      <c r="D111" s="15"/>
      <c r="E111" s="15">
        <v>0</v>
      </c>
      <c r="F111" s="15" t="s">
        <v>98</v>
      </c>
      <c r="G111" s="59">
        <v>500</v>
      </c>
      <c r="H111" s="15"/>
      <c r="I111" s="25">
        <f t="shared" si="1"/>
        <v>0</v>
      </c>
      <c r="J111" s="25"/>
      <c r="K111" s="25"/>
      <c r="L111" s="25"/>
      <c r="M111" s="2"/>
    </row>
    <row r="112" spans="1:16" x14ac:dyDescent="0.25">
      <c r="A112" s="29"/>
      <c r="B112" s="14" t="s">
        <v>106</v>
      </c>
      <c r="C112" s="15" t="s">
        <v>107</v>
      </c>
      <c r="D112" s="15"/>
      <c r="E112" s="15">
        <v>0</v>
      </c>
      <c r="F112" s="15" t="s">
        <v>108</v>
      </c>
      <c r="G112" s="59">
        <v>87</v>
      </c>
      <c r="H112" s="15"/>
      <c r="I112" s="25">
        <f t="shared" si="1"/>
        <v>0</v>
      </c>
      <c r="J112" s="25"/>
      <c r="K112" s="25"/>
      <c r="L112" s="25"/>
      <c r="M112" s="2"/>
    </row>
    <row r="113" spans="1:13" x14ac:dyDescent="0.25">
      <c r="A113" s="29"/>
      <c r="B113" s="14" t="s">
        <v>109</v>
      </c>
      <c r="C113" s="15" t="s">
        <v>110</v>
      </c>
      <c r="D113" s="15"/>
      <c r="E113" s="15">
        <v>0</v>
      </c>
      <c r="F113" s="15" t="s">
        <v>111</v>
      </c>
      <c r="G113" s="60">
        <v>1.02</v>
      </c>
      <c r="H113" s="15"/>
      <c r="I113" s="25">
        <f t="shared" si="1"/>
        <v>0</v>
      </c>
      <c r="J113" s="25"/>
      <c r="K113" s="25"/>
      <c r="L113" s="25"/>
      <c r="M113" s="2"/>
    </row>
    <row r="114" spans="1:13" x14ac:dyDescent="0.25">
      <c r="A114" s="29"/>
      <c r="B114" s="14" t="s">
        <v>112</v>
      </c>
      <c r="C114" s="15" t="s">
        <v>113</v>
      </c>
      <c r="D114" s="15"/>
      <c r="E114" s="15">
        <v>0</v>
      </c>
      <c r="F114" s="15" t="s">
        <v>114</v>
      </c>
      <c r="G114" s="59">
        <v>7297</v>
      </c>
      <c r="H114" s="15"/>
      <c r="I114" s="25">
        <f t="shared" si="1"/>
        <v>0</v>
      </c>
      <c r="J114" s="25"/>
      <c r="K114" s="25"/>
      <c r="L114" s="25"/>
      <c r="M114" s="2"/>
    </row>
    <row r="115" spans="1:13" x14ac:dyDescent="0.25">
      <c r="A115" s="29"/>
      <c r="B115" s="14" t="s">
        <v>115</v>
      </c>
      <c r="C115" s="15" t="s">
        <v>116</v>
      </c>
      <c r="D115" s="15"/>
      <c r="E115" s="15">
        <v>0</v>
      </c>
      <c r="F115" s="15" t="s">
        <v>114</v>
      </c>
      <c r="G115" s="59">
        <v>11910</v>
      </c>
      <c r="H115" s="15"/>
      <c r="I115" s="25">
        <f t="shared" si="1"/>
        <v>0</v>
      </c>
      <c r="J115" s="25"/>
      <c r="K115" s="25"/>
      <c r="L115" s="25"/>
      <c r="M115" s="2"/>
    </row>
    <row r="116" spans="1:13" x14ac:dyDescent="0.25">
      <c r="A116" s="29"/>
      <c r="B116" s="14" t="s">
        <v>117</v>
      </c>
      <c r="C116" s="15" t="s">
        <v>118</v>
      </c>
      <c r="D116" s="15"/>
      <c r="E116" s="15">
        <v>0</v>
      </c>
      <c r="F116" s="15" t="s">
        <v>111</v>
      </c>
      <c r="G116" s="59">
        <v>370</v>
      </c>
      <c r="H116" s="15"/>
      <c r="I116" s="25">
        <f t="shared" si="1"/>
        <v>0</v>
      </c>
      <c r="J116" s="25"/>
      <c r="K116" s="25"/>
      <c r="L116" s="25"/>
      <c r="M116" s="2"/>
    </row>
    <row r="117" spans="1:13" x14ac:dyDescent="0.25">
      <c r="A117" s="29"/>
      <c r="B117" s="14" t="s">
        <v>119</v>
      </c>
      <c r="C117" s="15" t="s">
        <v>120</v>
      </c>
      <c r="D117" s="15"/>
      <c r="E117" s="15"/>
      <c r="F117" s="15"/>
      <c r="G117" s="15"/>
      <c r="H117" s="15"/>
      <c r="I117" s="25">
        <v>0</v>
      </c>
      <c r="J117" s="25"/>
      <c r="K117" s="25"/>
      <c r="L117" s="25"/>
      <c r="M117" s="2"/>
    </row>
    <row r="118" spans="1:13" ht="15" x14ac:dyDescent="0.4">
      <c r="A118" s="29"/>
      <c r="B118" s="14" t="s">
        <v>121</v>
      </c>
      <c r="C118" s="15"/>
      <c r="D118" s="15"/>
      <c r="E118" s="15"/>
      <c r="F118" s="15"/>
      <c r="G118" s="15"/>
      <c r="H118" s="15"/>
      <c r="I118" s="47">
        <v>0</v>
      </c>
      <c r="J118" s="25"/>
      <c r="K118" s="25"/>
      <c r="L118" s="25"/>
      <c r="M118" s="2"/>
    </row>
    <row r="119" spans="1:13" x14ac:dyDescent="0.25">
      <c r="A119" s="24"/>
      <c r="B119" s="14"/>
      <c r="C119" s="14"/>
      <c r="D119" s="14" t="s">
        <v>122</v>
      </c>
      <c r="E119" s="14"/>
      <c r="F119" s="15"/>
      <c r="G119" s="15"/>
      <c r="H119" s="15"/>
      <c r="I119" s="25"/>
      <c r="J119" s="49">
        <f>ROUND(SUM(I105:I118),0)</f>
        <v>9422</v>
      </c>
      <c r="K119" s="49"/>
      <c r="L119" s="49"/>
      <c r="M119" s="2"/>
    </row>
    <row r="120" spans="1:13" ht="6" customHeight="1" x14ac:dyDescent="0.25">
      <c r="A120" s="24"/>
      <c r="B120" s="14"/>
      <c r="C120" s="14"/>
      <c r="D120" s="14"/>
      <c r="E120" s="14"/>
      <c r="F120" s="15"/>
      <c r="G120" s="15"/>
      <c r="H120" s="15"/>
      <c r="I120" s="25"/>
      <c r="J120" s="25"/>
      <c r="K120" s="25"/>
      <c r="L120" s="25"/>
      <c r="M120" s="2"/>
    </row>
    <row r="121" spans="1:13" ht="16.8" x14ac:dyDescent="0.55000000000000004">
      <c r="A121" s="24" t="s">
        <v>123</v>
      </c>
      <c r="B121" s="24" t="s">
        <v>124</v>
      </c>
      <c r="C121" s="14"/>
      <c r="D121" s="14"/>
      <c r="E121" s="14"/>
      <c r="F121" s="15"/>
      <c r="G121" s="15"/>
      <c r="H121" s="15"/>
      <c r="I121" s="25"/>
      <c r="J121" s="61">
        <f>ROUND(SUM(J77:J119),0)</f>
        <v>46809</v>
      </c>
      <c r="K121" s="61"/>
      <c r="L121" s="61"/>
      <c r="M121" s="2">
        <f>J121-25000</f>
        <v>21809</v>
      </c>
    </row>
    <row r="122" spans="1:13" ht="6" customHeight="1" x14ac:dyDescent="0.25">
      <c r="A122" s="24"/>
      <c r="B122" s="24"/>
      <c r="C122" s="14"/>
      <c r="D122" s="14"/>
      <c r="E122" s="14"/>
      <c r="F122" s="15"/>
      <c r="G122" s="15"/>
      <c r="H122" s="15"/>
      <c r="I122" s="25"/>
      <c r="J122" s="25"/>
      <c r="K122" s="25"/>
      <c r="L122" s="25"/>
      <c r="M122" s="2"/>
    </row>
    <row r="123" spans="1:13" x14ac:dyDescent="0.25">
      <c r="A123" s="24" t="s">
        <v>125</v>
      </c>
      <c r="B123" s="24" t="s">
        <v>185</v>
      </c>
      <c r="C123" s="14"/>
      <c r="D123" s="14"/>
      <c r="E123" s="18"/>
      <c r="F123" s="18" t="s">
        <v>126</v>
      </c>
      <c r="G123" s="62">
        <f>ROUND(J102+J77+J87+M95+(SUM(I117:I118)),0)</f>
        <v>37387</v>
      </c>
      <c r="H123" s="15"/>
      <c r="I123" s="25"/>
      <c r="J123" s="49">
        <f>ROUND(G123*0.485,0)</f>
        <v>18133</v>
      </c>
      <c r="K123" s="49"/>
      <c r="L123" s="49"/>
      <c r="M123" s="2"/>
    </row>
    <row r="124" spans="1:13" ht="6" customHeight="1" x14ac:dyDescent="0.25">
      <c r="A124" s="24"/>
      <c r="B124" s="24"/>
      <c r="C124" s="14"/>
      <c r="D124" s="14"/>
      <c r="E124" s="14"/>
      <c r="F124" s="15"/>
      <c r="G124" s="15"/>
      <c r="H124" s="15"/>
      <c r="I124" s="25"/>
      <c r="J124" s="25"/>
      <c r="K124" s="25"/>
      <c r="L124" s="25"/>
      <c r="M124" s="2"/>
    </row>
    <row r="125" spans="1:13" ht="15" x14ac:dyDescent="0.4">
      <c r="A125" s="24" t="s">
        <v>127</v>
      </c>
      <c r="B125" s="24" t="s">
        <v>128</v>
      </c>
      <c r="C125" s="14"/>
      <c r="D125" s="14"/>
      <c r="E125" s="14"/>
      <c r="F125" s="15"/>
      <c r="G125" s="15"/>
      <c r="H125" s="15"/>
      <c r="I125" s="25"/>
      <c r="J125" s="63">
        <f>ROUND(J121+J123,0)</f>
        <v>64942</v>
      </c>
      <c r="K125" s="63"/>
      <c r="L125" s="63"/>
      <c r="M125" s="2"/>
    </row>
    <row r="126" spans="1:13" x14ac:dyDescent="0.25">
      <c r="A126" s="29"/>
      <c r="B126" s="15"/>
      <c r="C126" s="15"/>
      <c r="D126" s="15"/>
      <c r="E126" s="15"/>
      <c r="F126" s="15"/>
      <c r="G126" s="15"/>
      <c r="H126" s="15"/>
      <c r="I126" s="25"/>
      <c r="J126" s="25"/>
      <c r="K126" s="25"/>
      <c r="L126" s="25"/>
      <c r="M126" s="2"/>
    </row>
    <row r="127" spans="1:13" x14ac:dyDescent="0.25">
      <c r="A127" s="29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2"/>
    </row>
    <row r="128" spans="1:13" x14ac:dyDescent="0.25">
      <c r="A128" s="64" t="s">
        <v>129</v>
      </c>
      <c r="B128" s="65"/>
      <c r="C128" s="15"/>
      <c r="D128" s="66"/>
      <c r="E128" s="66"/>
      <c r="F128" s="66"/>
      <c r="G128" s="66"/>
      <c r="H128" s="66"/>
      <c r="I128" s="66"/>
      <c r="J128" s="66"/>
      <c r="K128" s="66"/>
      <c r="L128" s="66"/>
      <c r="M128" s="66"/>
    </row>
    <row r="129" spans="1:19" ht="6" customHeight="1" x14ac:dyDescent="0.25">
      <c r="A129" s="29"/>
      <c r="B129" s="15"/>
      <c r="C129" s="15"/>
      <c r="D129" s="66"/>
      <c r="E129" s="66"/>
      <c r="F129" s="66"/>
      <c r="G129" s="66"/>
      <c r="H129" s="66"/>
      <c r="I129" s="66"/>
      <c r="J129" s="66"/>
      <c r="K129" s="66"/>
      <c r="L129" s="66"/>
      <c r="M129" s="66"/>
    </row>
    <row r="130" spans="1:19" x14ac:dyDescent="0.25">
      <c r="A130" s="67" t="s">
        <v>130</v>
      </c>
      <c r="B130" s="65"/>
      <c r="C130" s="65"/>
      <c r="D130" s="66"/>
      <c r="E130" s="66"/>
      <c r="F130" s="66"/>
      <c r="G130" s="66"/>
      <c r="H130" s="66"/>
      <c r="I130" s="66"/>
      <c r="J130" s="66"/>
      <c r="K130" s="66"/>
      <c r="L130" s="66"/>
      <c r="M130" s="66"/>
    </row>
    <row r="131" spans="1:19" x14ac:dyDescent="0.25">
      <c r="A131" s="67" t="s">
        <v>131</v>
      </c>
      <c r="B131" s="68"/>
      <c r="C131" s="65"/>
      <c r="D131" s="66"/>
      <c r="E131" s="66"/>
      <c r="F131" s="66"/>
      <c r="G131" s="66"/>
      <c r="H131" s="66"/>
      <c r="I131" s="66"/>
      <c r="J131" s="66"/>
      <c r="K131" s="66"/>
      <c r="L131" s="66"/>
      <c r="M131" s="66"/>
    </row>
    <row r="132" spans="1:19" x14ac:dyDescent="0.25">
      <c r="A132" s="67" t="s">
        <v>132</v>
      </c>
      <c r="B132" s="68"/>
      <c r="C132" s="65"/>
      <c r="D132" s="66"/>
      <c r="E132" s="66"/>
      <c r="F132" s="66"/>
      <c r="G132" s="66"/>
      <c r="H132" s="66"/>
      <c r="I132" s="66"/>
      <c r="J132" s="66"/>
      <c r="K132" s="66"/>
      <c r="L132" s="66"/>
      <c r="M132" s="66"/>
    </row>
    <row r="133" spans="1:19" x14ac:dyDescent="0.25">
      <c r="A133" s="67" t="s">
        <v>133</v>
      </c>
      <c r="B133" s="65"/>
      <c r="C133" s="65"/>
      <c r="D133" s="66"/>
      <c r="E133" s="66"/>
      <c r="F133" s="66"/>
      <c r="G133" s="66"/>
      <c r="H133" s="66"/>
      <c r="I133" s="66"/>
      <c r="J133" s="66"/>
      <c r="K133" s="66"/>
      <c r="L133" s="66"/>
      <c r="M133" s="66"/>
    </row>
    <row r="134" spans="1:19" x14ac:dyDescent="0.25">
      <c r="A134" s="67" t="s">
        <v>134</v>
      </c>
      <c r="B134" s="65"/>
      <c r="C134" s="65"/>
      <c r="D134" s="66"/>
      <c r="E134" s="66"/>
      <c r="F134" s="66"/>
      <c r="G134" s="66"/>
      <c r="H134" s="66"/>
      <c r="I134" s="66"/>
      <c r="J134" s="66"/>
      <c r="K134" s="66"/>
      <c r="L134" s="66"/>
      <c r="M134" s="66"/>
    </row>
    <row r="135" spans="1:19" x14ac:dyDescent="0.25">
      <c r="A135" s="67" t="s">
        <v>135</v>
      </c>
      <c r="B135" s="68"/>
      <c r="C135" s="65"/>
      <c r="D135" s="66"/>
      <c r="E135" s="66"/>
      <c r="F135" s="66"/>
      <c r="G135" s="66"/>
      <c r="H135" s="66"/>
      <c r="I135" s="66"/>
      <c r="J135" s="66"/>
      <c r="K135" s="66"/>
      <c r="L135" s="66"/>
      <c r="M135" s="66"/>
    </row>
    <row r="136" spans="1:19" x14ac:dyDescent="0.25">
      <c r="A136" s="67" t="s">
        <v>136</v>
      </c>
      <c r="B136" s="65"/>
      <c r="C136" s="65"/>
      <c r="D136" s="66"/>
      <c r="E136" s="66"/>
      <c r="F136" s="66"/>
      <c r="G136" s="66"/>
      <c r="H136" s="66"/>
      <c r="I136" s="66"/>
      <c r="J136" s="66"/>
      <c r="K136" s="66"/>
      <c r="L136" s="66"/>
      <c r="M136" s="66"/>
    </row>
    <row r="137" spans="1:19" x14ac:dyDescent="0.25">
      <c r="A137" s="67" t="s">
        <v>137</v>
      </c>
      <c r="B137" s="65"/>
      <c r="C137" s="65"/>
      <c r="D137" s="66"/>
      <c r="E137" s="66"/>
      <c r="F137" s="66"/>
      <c r="G137" s="66"/>
      <c r="H137" s="66"/>
      <c r="I137" s="66"/>
      <c r="J137" s="66"/>
      <c r="K137" s="66"/>
      <c r="L137" s="66"/>
      <c r="M137" s="66"/>
    </row>
    <row r="138" spans="1:19" x14ac:dyDescent="0.25">
      <c r="A138" s="67" t="s">
        <v>138</v>
      </c>
      <c r="B138" s="65"/>
      <c r="C138" s="65"/>
      <c r="D138" s="66"/>
      <c r="E138" s="66"/>
      <c r="F138" s="66"/>
      <c r="G138" s="66"/>
      <c r="H138" s="66"/>
      <c r="I138" s="66"/>
      <c r="J138" s="66"/>
      <c r="K138" s="66"/>
      <c r="L138" s="66"/>
    </row>
    <row r="139" spans="1:19" x14ac:dyDescent="0.25">
      <c r="A139" s="67"/>
      <c r="B139" s="65"/>
      <c r="C139" s="65"/>
      <c r="D139" s="66"/>
      <c r="E139" s="66"/>
      <c r="F139" s="66"/>
      <c r="G139" s="66"/>
      <c r="H139" s="66"/>
      <c r="I139" s="66"/>
      <c r="J139" s="66"/>
      <c r="K139" s="66"/>
      <c r="L139" s="66"/>
    </row>
    <row r="140" spans="1:19" x14ac:dyDescent="0.25">
      <c r="A140" s="69"/>
      <c r="B140" s="2"/>
      <c r="C140" s="70" t="s">
        <v>139</v>
      </c>
      <c r="D140" s="66"/>
      <c r="E140" s="66"/>
      <c r="F140" s="66"/>
      <c r="G140" s="66"/>
      <c r="H140" s="66"/>
      <c r="I140" s="66"/>
      <c r="J140" s="66"/>
      <c r="K140" s="66"/>
      <c r="L140" s="66"/>
      <c r="M140" s="70" t="s">
        <v>140</v>
      </c>
      <c r="N140" s="71"/>
      <c r="O140" s="15"/>
      <c r="P140" s="15"/>
      <c r="Q140" s="59"/>
      <c r="R140" s="15"/>
      <c r="S140" s="25">
        <f t="shared" ref="S140:S155" si="2">ROUND(O140*Q140,0)</f>
        <v>0</v>
      </c>
    </row>
    <row r="141" spans="1:19" ht="12.6" customHeight="1" x14ac:dyDescent="0.25">
      <c r="A141" s="72"/>
      <c r="C141" s="15" t="s">
        <v>141</v>
      </c>
      <c r="D141" s="73"/>
      <c r="E141" s="15"/>
      <c r="F141" s="15">
        <v>0</v>
      </c>
      <c r="G141" s="59" t="s">
        <v>111</v>
      </c>
      <c r="H141" s="59">
        <v>60</v>
      </c>
      <c r="I141" s="25">
        <f t="shared" ref="I141:I152" si="3">ROUND(F141*H141,0)</f>
        <v>0</v>
      </c>
      <c r="J141" s="73"/>
      <c r="K141" s="73"/>
      <c r="L141" s="73"/>
      <c r="M141" s="15" t="s">
        <v>142</v>
      </c>
      <c r="N141" s="73"/>
      <c r="O141" s="15">
        <v>0</v>
      </c>
      <c r="P141" s="15" t="s">
        <v>111</v>
      </c>
      <c r="Q141" s="59">
        <v>200</v>
      </c>
      <c r="R141" s="15"/>
      <c r="S141" s="25">
        <f t="shared" si="2"/>
        <v>0</v>
      </c>
    </row>
    <row r="142" spans="1:19" ht="12.6" customHeight="1" x14ac:dyDescent="0.25">
      <c r="A142" s="72"/>
      <c r="C142" s="15" t="s">
        <v>143</v>
      </c>
      <c r="D142" s="73"/>
      <c r="E142" s="15"/>
      <c r="F142" s="15">
        <v>0</v>
      </c>
      <c r="G142" s="59" t="s">
        <v>111</v>
      </c>
      <c r="H142" s="59">
        <v>80</v>
      </c>
      <c r="I142" s="25">
        <f t="shared" si="3"/>
        <v>0</v>
      </c>
      <c r="J142" s="73"/>
      <c r="K142" s="73"/>
      <c r="L142" s="73"/>
      <c r="M142" s="15" t="s">
        <v>144</v>
      </c>
      <c r="N142" s="73"/>
      <c r="O142" s="15">
        <v>0</v>
      </c>
      <c r="P142" s="15" t="s">
        <v>111</v>
      </c>
      <c r="Q142" s="59">
        <v>20</v>
      </c>
      <c r="R142" s="15"/>
      <c r="S142" s="25">
        <f t="shared" si="2"/>
        <v>0</v>
      </c>
    </row>
    <row r="143" spans="1:19" ht="12.6" customHeight="1" x14ac:dyDescent="0.25">
      <c r="A143" s="72"/>
      <c r="C143" s="15" t="s">
        <v>145</v>
      </c>
      <c r="D143" s="73"/>
      <c r="E143" s="15"/>
      <c r="F143" s="15">
        <v>0</v>
      </c>
      <c r="G143" s="59" t="s">
        <v>111</v>
      </c>
      <c r="H143" s="59">
        <v>58</v>
      </c>
      <c r="I143" s="25">
        <f t="shared" si="3"/>
        <v>0</v>
      </c>
      <c r="J143" s="73"/>
      <c r="K143" s="73"/>
      <c r="L143" s="73"/>
      <c r="M143" s="15" t="s">
        <v>146</v>
      </c>
      <c r="N143" s="73"/>
      <c r="O143" s="15">
        <v>0</v>
      </c>
      <c r="P143" s="15" t="s">
        <v>147</v>
      </c>
      <c r="Q143" s="59">
        <v>160</v>
      </c>
      <c r="R143" s="15"/>
      <c r="S143" s="25">
        <f t="shared" si="2"/>
        <v>0</v>
      </c>
    </row>
    <row r="144" spans="1:19" x14ac:dyDescent="0.25">
      <c r="A144" s="72"/>
      <c r="C144" s="15" t="s">
        <v>148</v>
      </c>
      <c r="D144" s="73"/>
      <c r="E144" s="15"/>
      <c r="F144" s="15">
        <v>0</v>
      </c>
      <c r="G144" s="59" t="s">
        <v>111</v>
      </c>
      <c r="H144" s="59">
        <v>14</v>
      </c>
      <c r="I144" s="25">
        <f t="shared" si="3"/>
        <v>0</v>
      </c>
      <c r="J144" s="73"/>
      <c r="K144" s="73"/>
      <c r="L144" s="73"/>
      <c r="M144" s="15" t="s">
        <v>149</v>
      </c>
      <c r="N144" s="73"/>
      <c r="O144" s="15">
        <v>0</v>
      </c>
      <c r="P144" s="15" t="s">
        <v>150</v>
      </c>
      <c r="Q144" s="59">
        <v>800</v>
      </c>
      <c r="R144" s="15"/>
      <c r="S144" s="25">
        <f t="shared" si="2"/>
        <v>0</v>
      </c>
    </row>
    <row r="145" spans="1:19" x14ac:dyDescent="0.25">
      <c r="A145" s="72"/>
      <c r="C145" s="15" t="s">
        <v>151</v>
      </c>
      <c r="D145" s="73"/>
      <c r="E145" s="15"/>
      <c r="F145" s="15">
        <v>0</v>
      </c>
      <c r="G145" s="59" t="s">
        <v>111</v>
      </c>
      <c r="H145" s="59">
        <v>56</v>
      </c>
      <c r="I145" s="25">
        <f t="shared" si="3"/>
        <v>0</v>
      </c>
      <c r="J145" s="74"/>
      <c r="K145" s="74"/>
      <c r="L145" s="74"/>
      <c r="M145" s="15" t="s">
        <v>152</v>
      </c>
      <c r="N145" s="73"/>
      <c r="O145" s="15">
        <v>0</v>
      </c>
      <c r="P145" s="15" t="s">
        <v>153</v>
      </c>
      <c r="Q145" s="59">
        <v>20</v>
      </c>
      <c r="R145" s="15"/>
      <c r="S145" s="25">
        <f t="shared" si="2"/>
        <v>0</v>
      </c>
    </row>
    <row r="146" spans="1:19" x14ac:dyDescent="0.25">
      <c r="A146" s="72"/>
      <c r="C146" s="15" t="s">
        <v>154</v>
      </c>
      <c r="D146" s="73"/>
      <c r="E146" s="15"/>
      <c r="F146" s="15">
        <v>0</v>
      </c>
      <c r="G146" s="59" t="s">
        <v>111</v>
      </c>
      <c r="H146" s="59">
        <v>15</v>
      </c>
      <c r="I146" s="25">
        <f t="shared" si="3"/>
        <v>0</v>
      </c>
      <c r="J146" s="74"/>
      <c r="K146" s="74"/>
      <c r="L146" s="74"/>
      <c r="M146" s="15" t="s">
        <v>155</v>
      </c>
      <c r="N146" s="73"/>
      <c r="O146" s="15">
        <v>0</v>
      </c>
      <c r="P146" s="15" t="s">
        <v>111</v>
      </c>
      <c r="Q146" s="59">
        <v>12</v>
      </c>
      <c r="R146" s="15"/>
      <c r="S146" s="25">
        <f t="shared" si="2"/>
        <v>0</v>
      </c>
    </row>
    <row r="147" spans="1:19" x14ac:dyDescent="0.25">
      <c r="A147" s="72"/>
      <c r="C147" s="15" t="s">
        <v>156</v>
      </c>
      <c r="D147" s="73"/>
      <c r="E147" s="15"/>
      <c r="F147" s="15">
        <v>0</v>
      </c>
      <c r="G147" s="59" t="s">
        <v>111</v>
      </c>
      <c r="H147" s="59">
        <v>50</v>
      </c>
      <c r="I147" s="25">
        <f t="shared" si="3"/>
        <v>0</v>
      </c>
      <c r="J147" s="74"/>
      <c r="K147" s="74"/>
      <c r="L147" s="74"/>
      <c r="M147" s="15" t="s">
        <v>157</v>
      </c>
      <c r="N147" s="73"/>
      <c r="O147" s="15">
        <v>0</v>
      </c>
      <c r="P147" s="15" t="s">
        <v>111</v>
      </c>
      <c r="Q147" s="59">
        <v>30</v>
      </c>
      <c r="R147" s="15"/>
      <c r="S147" s="25">
        <f t="shared" si="2"/>
        <v>0</v>
      </c>
    </row>
    <row r="148" spans="1:19" x14ac:dyDescent="0.25">
      <c r="A148" s="72"/>
      <c r="C148" s="15" t="s">
        <v>158</v>
      </c>
      <c r="D148" s="73"/>
      <c r="E148" s="15"/>
      <c r="F148" s="15">
        <v>0</v>
      </c>
      <c r="G148" s="59" t="s">
        <v>111</v>
      </c>
      <c r="H148" s="59">
        <v>65</v>
      </c>
      <c r="I148" s="25">
        <f t="shared" si="3"/>
        <v>0</v>
      </c>
      <c r="J148" s="74"/>
      <c r="K148" s="74"/>
      <c r="L148" s="74"/>
      <c r="M148" s="15" t="s">
        <v>159</v>
      </c>
      <c r="N148" s="73"/>
      <c r="O148" s="15">
        <v>0</v>
      </c>
      <c r="P148" s="15" t="s">
        <v>147</v>
      </c>
      <c r="Q148" s="59">
        <v>10</v>
      </c>
      <c r="R148" s="15"/>
      <c r="S148" s="25">
        <f t="shared" si="2"/>
        <v>0</v>
      </c>
    </row>
    <row r="149" spans="1:19" x14ac:dyDescent="0.25">
      <c r="A149" s="72"/>
      <c r="C149" s="15" t="s">
        <v>160</v>
      </c>
      <c r="D149" s="73"/>
      <c r="E149" s="15"/>
      <c r="F149" s="15">
        <v>0</v>
      </c>
      <c r="G149" s="59" t="s">
        <v>111</v>
      </c>
      <c r="H149" s="59">
        <v>68</v>
      </c>
      <c r="I149" s="25">
        <f t="shared" si="3"/>
        <v>0</v>
      </c>
      <c r="J149" s="74"/>
      <c r="K149" s="74"/>
      <c r="L149" s="74"/>
      <c r="M149" s="15" t="s">
        <v>161</v>
      </c>
      <c r="N149" s="73"/>
      <c r="O149" s="15">
        <v>0</v>
      </c>
      <c r="P149" s="15" t="s">
        <v>162</v>
      </c>
      <c r="Q149" s="59">
        <v>100</v>
      </c>
      <c r="R149" s="15"/>
      <c r="S149" s="25">
        <f t="shared" si="2"/>
        <v>0</v>
      </c>
    </row>
    <row r="150" spans="1:19" x14ac:dyDescent="0.25">
      <c r="A150" s="72"/>
      <c r="C150" s="15" t="s">
        <v>163</v>
      </c>
      <c r="D150" s="73"/>
      <c r="E150" s="15"/>
      <c r="F150" s="15">
        <v>0</v>
      </c>
      <c r="G150" s="59" t="s">
        <v>111</v>
      </c>
      <c r="H150" s="59">
        <v>55</v>
      </c>
      <c r="I150" s="25">
        <f t="shared" si="3"/>
        <v>0</v>
      </c>
      <c r="J150" s="74"/>
      <c r="K150" s="74"/>
      <c r="L150" s="74"/>
      <c r="M150" s="15" t="s">
        <v>164</v>
      </c>
      <c r="N150" s="73"/>
      <c r="O150" s="15">
        <v>0</v>
      </c>
      <c r="P150" s="15" t="s">
        <v>162</v>
      </c>
      <c r="Q150" s="59">
        <v>30</v>
      </c>
      <c r="R150" s="15"/>
      <c r="S150" s="25">
        <f t="shared" si="2"/>
        <v>0</v>
      </c>
    </row>
    <row r="151" spans="1:19" x14ac:dyDescent="0.25">
      <c r="A151" s="72"/>
      <c r="C151" s="15" t="s">
        <v>165</v>
      </c>
      <c r="D151" s="73"/>
      <c r="E151" s="15"/>
      <c r="F151" s="15">
        <v>0</v>
      </c>
      <c r="G151" s="59" t="s">
        <v>111</v>
      </c>
      <c r="H151" s="59">
        <v>48</v>
      </c>
      <c r="I151" s="25">
        <f t="shared" si="3"/>
        <v>0</v>
      </c>
      <c r="J151" s="74"/>
      <c r="K151" s="74"/>
      <c r="L151" s="74"/>
      <c r="M151" s="15" t="s">
        <v>166</v>
      </c>
      <c r="N151" s="73"/>
      <c r="O151" s="15">
        <v>0</v>
      </c>
      <c r="P151" s="15" t="s">
        <v>162</v>
      </c>
      <c r="Q151" s="59">
        <v>50</v>
      </c>
      <c r="R151" s="15"/>
      <c r="S151" s="25">
        <f t="shared" si="2"/>
        <v>0</v>
      </c>
    </row>
    <row r="152" spans="1:19" x14ac:dyDescent="0.25">
      <c r="A152" s="72"/>
      <c r="C152" s="15" t="s">
        <v>163</v>
      </c>
      <c r="D152" s="73"/>
      <c r="E152" s="15"/>
      <c r="F152" s="15">
        <v>0</v>
      </c>
      <c r="G152" s="59" t="s">
        <v>111</v>
      </c>
      <c r="H152" s="59">
        <v>55</v>
      </c>
      <c r="I152" s="25">
        <f t="shared" si="3"/>
        <v>0</v>
      </c>
      <c r="J152" s="74"/>
      <c r="K152" s="74"/>
      <c r="L152" s="74"/>
      <c r="M152" s="15" t="s">
        <v>167</v>
      </c>
      <c r="N152" s="73"/>
      <c r="O152" s="15">
        <v>0</v>
      </c>
      <c r="P152" s="15" t="s">
        <v>111</v>
      </c>
      <c r="Q152" s="59">
        <v>30</v>
      </c>
      <c r="R152" s="15"/>
      <c r="S152" s="25">
        <f t="shared" si="2"/>
        <v>0</v>
      </c>
    </row>
    <row r="153" spans="1:19" x14ac:dyDescent="0.25">
      <c r="A153" s="72"/>
      <c r="J153" s="74"/>
      <c r="K153" s="74"/>
      <c r="L153" s="74"/>
      <c r="M153" s="15" t="s">
        <v>168</v>
      </c>
      <c r="N153" s="73"/>
      <c r="O153" s="15">
        <v>0</v>
      </c>
      <c r="P153" s="15" t="s">
        <v>147</v>
      </c>
      <c r="Q153" s="59">
        <v>42</v>
      </c>
      <c r="R153" s="15"/>
      <c r="S153" s="25">
        <f t="shared" si="2"/>
        <v>0</v>
      </c>
    </row>
    <row r="154" spans="1:19" x14ac:dyDescent="0.25">
      <c r="A154" s="72"/>
      <c r="J154" s="74"/>
      <c r="K154" s="74"/>
      <c r="L154" s="74"/>
      <c r="M154" s="15" t="s">
        <v>169</v>
      </c>
      <c r="N154" s="73"/>
      <c r="O154" s="15">
        <v>0</v>
      </c>
      <c r="P154" s="15" t="s">
        <v>111</v>
      </c>
      <c r="Q154" s="59">
        <v>60</v>
      </c>
      <c r="R154" s="15"/>
      <c r="S154" s="25">
        <f t="shared" si="2"/>
        <v>0</v>
      </c>
    </row>
    <row r="155" spans="1:19" x14ac:dyDescent="0.25">
      <c r="A155" s="72"/>
      <c r="J155" s="74"/>
      <c r="K155" s="74"/>
      <c r="L155" s="74"/>
      <c r="M155" s="15" t="s">
        <v>170</v>
      </c>
      <c r="N155" s="73"/>
      <c r="O155" s="15">
        <v>0</v>
      </c>
      <c r="P155" s="15" t="s">
        <v>162</v>
      </c>
      <c r="Q155" s="59">
        <v>4300</v>
      </c>
      <c r="R155" s="15"/>
      <c r="S155" s="25">
        <f t="shared" si="2"/>
        <v>0</v>
      </c>
    </row>
    <row r="156" spans="1:19" x14ac:dyDescent="0.25">
      <c r="A156" s="72"/>
      <c r="J156" s="74"/>
      <c r="K156" s="74"/>
      <c r="L156" s="74"/>
      <c r="M156" s="15" t="s">
        <v>171</v>
      </c>
      <c r="N156" s="73"/>
      <c r="O156" s="15">
        <v>0</v>
      </c>
      <c r="P156" s="15" t="s">
        <v>162</v>
      </c>
      <c r="Q156" s="59">
        <v>36</v>
      </c>
      <c r="R156" s="15"/>
      <c r="S156" s="25"/>
    </row>
    <row r="157" spans="1:19" x14ac:dyDescent="0.25">
      <c r="A157" s="72"/>
      <c r="J157" s="74"/>
      <c r="K157" s="74"/>
      <c r="L157" s="74"/>
      <c r="M157" s="15" t="s">
        <v>172</v>
      </c>
      <c r="N157" s="73"/>
      <c r="O157" s="15">
        <v>0</v>
      </c>
      <c r="P157" s="15" t="s">
        <v>153</v>
      </c>
      <c r="Q157" s="59">
        <v>20</v>
      </c>
      <c r="R157" s="15"/>
      <c r="S157" s="25">
        <f t="shared" ref="S157:S169" si="4">ROUND(O157*Q157,0)</f>
        <v>0</v>
      </c>
    </row>
    <row r="158" spans="1:19" x14ac:dyDescent="0.25">
      <c r="A158" s="72"/>
      <c r="J158" s="74"/>
      <c r="K158" s="74"/>
      <c r="L158" s="74"/>
      <c r="M158" s="15" t="s">
        <v>173</v>
      </c>
      <c r="N158" s="73"/>
      <c r="O158" s="15">
        <v>0</v>
      </c>
      <c r="P158" s="15" t="s">
        <v>111</v>
      </c>
      <c r="Q158" s="59">
        <v>52</v>
      </c>
      <c r="R158" s="15"/>
      <c r="S158" s="25">
        <f t="shared" si="4"/>
        <v>0</v>
      </c>
    </row>
    <row r="159" spans="1:19" x14ac:dyDescent="0.25">
      <c r="A159" s="72"/>
      <c r="J159" s="74"/>
      <c r="K159" s="74"/>
      <c r="L159" s="74"/>
      <c r="M159" s="15" t="s">
        <v>174</v>
      </c>
      <c r="N159" s="73"/>
      <c r="O159" s="15">
        <v>0</v>
      </c>
      <c r="P159" s="15" t="s">
        <v>111</v>
      </c>
      <c r="Q159" s="59">
        <v>25</v>
      </c>
      <c r="R159" s="15"/>
      <c r="S159" s="25">
        <f t="shared" si="4"/>
        <v>0</v>
      </c>
    </row>
    <row r="160" spans="1:19" x14ac:dyDescent="0.25">
      <c r="A160" s="72"/>
      <c r="J160" s="74"/>
      <c r="K160" s="74"/>
      <c r="L160" s="74"/>
      <c r="M160" s="15" t="s">
        <v>175</v>
      </c>
      <c r="N160" s="73"/>
      <c r="O160" s="15">
        <v>0</v>
      </c>
      <c r="P160" s="15" t="s">
        <v>111</v>
      </c>
      <c r="Q160" s="59">
        <v>39</v>
      </c>
      <c r="R160" s="15"/>
      <c r="S160" s="25">
        <f t="shared" si="4"/>
        <v>0</v>
      </c>
    </row>
    <row r="161" spans="1:19" x14ac:dyDescent="0.25">
      <c r="A161" s="72"/>
      <c r="J161" s="74"/>
      <c r="K161" s="74"/>
      <c r="L161" s="74"/>
      <c r="M161" s="15" t="s">
        <v>176</v>
      </c>
      <c r="N161" s="73"/>
      <c r="O161" s="15">
        <v>0</v>
      </c>
      <c r="P161" s="15" t="s">
        <v>111</v>
      </c>
      <c r="Q161" s="59">
        <v>115</v>
      </c>
      <c r="R161" s="15"/>
      <c r="S161" s="25">
        <f t="shared" si="4"/>
        <v>0</v>
      </c>
    </row>
    <row r="162" spans="1:19" x14ac:dyDescent="0.25">
      <c r="A162" s="72"/>
      <c r="J162" s="74"/>
      <c r="K162" s="74"/>
      <c r="L162" s="74"/>
      <c r="M162" s="15" t="s">
        <v>177</v>
      </c>
      <c r="N162" s="73"/>
      <c r="O162" s="15">
        <v>0</v>
      </c>
      <c r="P162" s="15" t="s">
        <v>111</v>
      </c>
      <c r="Q162" s="59">
        <v>20</v>
      </c>
      <c r="R162" s="15"/>
      <c r="S162" s="25">
        <f t="shared" si="4"/>
        <v>0</v>
      </c>
    </row>
    <row r="163" spans="1:19" x14ac:dyDescent="0.25">
      <c r="A163" s="72"/>
      <c r="J163" s="74"/>
      <c r="K163" s="74"/>
      <c r="L163" s="74"/>
      <c r="M163" s="15" t="s">
        <v>178</v>
      </c>
      <c r="N163" s="73"/>
      <c r="O163" s="15">
        <v>0</v>
      </c>
      <c r="P163" s="15" t="s">
        <v>111</v>
      </c>
      <c r="Q163" s="59">
        <v>120</v>
      </c>
      <c r="R163" s="15"/>
      <c r="S163" s="25">
        <f t="shared" si="4"/>
        <v>0</v>
      </c>
    </row>
    <row r="164" spans="1:19" x14ac:dyDescent="0.25">
      <c r="A164" s="72"/>
      <c r="J164" s="74"/>
      <c r="K164" s="74"/>
      <c r="L164" s="74"/>
      <c r="M164" s="15" t="s">
        <v>179</v>
      </c>
      <c r="N164" s="73"/>
      <c r="O164" s="15">
        <v>0</v>
      </c>
      <c r="P164" s="15" t="s">
        <v>111</v>
      </c>
      <c r="Q164" s="59">
        <v>40</v>
      </c>
      <c r="R164" s="15"/>
      <c r="S164" s="25">
        <f t="shared" si="4"/>
        <v>0</v>
      </c>
    </row>
    <row r="165" spans="1:19" x14ac:dyDescent="0.25">
      <c r="A165" s="72"/>
      <c r="J165" s="74"/>
      <c r="K165" s="74"/>
      <c r="L165" s="74"/>
      <c r="M165" s="15" t="s">
        <v>180</v>
      </c>
      <c r="N165" s="73"/>
      <c r="O165" s="15">
        <v>0</v>
      </c>
      <c r="P165" s="15" t="s">
        <v>111</v>
      </c>
      <c r="Q165" s="59">
        <v>40</v>
      </c>
      <c r="R165" s="15"/>
      <c r="S165" s="25">
        <f t="shared" si="4"/>
        <v>0</v>
      </c>
    </row>
    <row r="166" spans="1:19" x14ac:dyDescent="0.25">
      <c r="A166" s="72"/>
      <c r="J166" s="74"/>
      <c r="K166" s="74"/>
      <c r="L166" s="74"/>
      <c r="M166" s="15" t="s">
        <v>181</v>
      </c>
      <c r="N166" s="73"/>
      <c r="O166" s="15">
        <v>0</v>
      </c>
      <c r="P166" s="15" t="s">
        <v>153</v>
      </c>
      <c r="Q166" s="59">
        <v>1500</v>
      </c>
      <c r="R166" s="15"/>
      <c r="S166" s="25">
        <f t="shared" si="4"/>
        <v>0</v>
      </c>
    </row>
    <row r="167" spans="1:19" x14ac:dyDescent="0.25">
      <c r="A167" s="72"/>
      <c r="J167" s="74"/>
      <c r="K167" s="74"/>
      <c r="L167" s="74"/>
      <c r="M167" s="15" t="s">
        <v>182</v>
      </c>
      <c r="N167" s="73"/>
      <c r="O167" s="15">
        <v>0</v>
      </c>
      <c r="P167" s="15" t="s">
        <v>111</v>
      </c>
      <c r="Q167" s="59">
        <v>40</v>
      </c>
      <c r="R167" s="15"/>
      <c r="S167" s="25">
        <f t="shared" si="4"/>
        <v>0</v>
      </c>
    </row>
    <row r="168" spans="1:19" x14ac:dyDescent="0.25">
      <c r="A168" s="72"/>
      <c r="J168" s="74"/>
      <c r="K168" s="74"/>
      <c r="L168" s="74"/>
      <c r="M168" s="15" t="s">
        <v>183</v>
      </c>
      <c r="N168" s="73"/>
      <c r="O168" s="15">
        <v>0</v>
      </c>
      <c r="P168" s="15" t="s">
        <v>147</v>
      </c>
      <c r="Q168" s="59">
        <v>1200</v>
      </c>
      <c r="R168" s="15"/>
      <c r="S168" s="25">
        <f t="shared" si="4"/>
        <v>0</v>
      </c>
    </row>
    <row r="169" spans="1:19" x14ac:dyDescent="0.25">
      <c r="A169" s="72"/>
      <c r="J169" s="74"/>
      <c r="K169" s="74"/>
      <c r="L169" s="74"/>
      <c r="M169" s="15" t="s">
        <v>184</v>
      </c>
      <c r="N169" s="73"/>
      <c r="O169" s="15">
        <v>0</v>
      </c>
      <c r="P169" s="15" t="s">
        <v>147</v>
      </c>
      <c r="Q169" s="59">
        <v>1500</v>
      </c>
      <c r="R169" s="15"/>
      <c r="S169" s="25">
        <f t="shared" si="4"/>
        <v>0</v>
      </c>
    </row>
    <row r="170" spans="1:19" x14ac:dyDescent="0.25">
      <c r="A170" s="72"/>
      <c r="J170" s="74"/>
      <c r="K170" s="74"/>
      <c r="L170" s="74"/>
    </row>
    <row r="171" spans="1:19" x14ac:dyDescent="0.25">
      <c r="A171" s="72"/>
      <c r="J171" s="74"/>
      <c r="K171" s="74"/>
      <c r="L171" s="74"/>
    </row>
    <row r="172" spans="1:19" x14ac:dyDescent="0.25">
      <c r="A172" s="72"/>
      <c r="J172" s="74"/>
      <c r="K172" s="74"/>
      <c r="L172" s="74"/>
    </row>
    <row r="173" spans="1:19" x14ac:dyDescent="0.25">
      <c r="A173" s="72"/>
      <c r="J173" s="74"/>
      <c r="K173" s="74"/>
      <c r="L173" s="74"/>
    </row>
    <row r="174" spans="1:19" x14ac:dyDescent="0.25">
      <c r="A174" s="72"/>
      <c r="J174" s="74"/>
      <c r="K174" s="74"/>
      <c r="L174" s="74"/>
    </row>
    <row r="175" spans="1:19" x14ac:dyDescent="0.25">
      <c r="A175" s="72"/>
      <c r="J175" s="74"/>
      <c r="K175" s="74"/>
      <c r="L175" s="74"/>
    </row>
    <row r="176" spans="1:19" x14ac:dyDescent="0.25">
      <c r="A176" s="72"/>
      <c r="J176" s="74"/>
      <c r="K176" s="74"/>
      <c r="L176" s="74"/>
    </row>
    <row r="177" spans="1:12" x14ac:dyDescent="0.25">
      <c r="A177" s="72"/>
      <c r="J177" s="74"/>
      <c r="K177" s="74"/>
      <c r="L177" s="74"/>
    </row>
    <row r="178" spans="1:12" x14ac:dyDescent="0.25">
      <c r="A178" s="72"/>
    </row>
    <row r="179" spans="1:12" x14ac:dyDescent="0.25">
      <c r="A179" s="72"/>
    </row>
    <row r="180" spans="1:12" x14ac:dyDescent="0.25">
      <c r="A180" s="72"/>
    </row>
    <row r="181" spans="1:12" x14ac:dyDescent="0.25">
      <c r="A181" s="72"/>
    </row>
    <row r="182" spans="1:12" x14ac:dyDescent="0.25">
      <c r="A182" s="72"/>
    </row>
    <row r="183" spans="1:12" x14ac:dyDescent="0.25">
      <c r="A183" s="72"/>
      <c r="C183" s="15"/>
      <c r="D183" s="73"/>
      <c r="E183" s="15"/>
      <c r="F183" s="15"/>
      <c r="G183" s="59"/>
      <c r="H183" s="15"/>
      <c r="I183" s="25">
        <f t="shared" ref="I183:I194" si="5">ROUND(E183*G183,0)</f>
        <v>0</v>
      </c>
    </row>
    <row r="184" spans="1:12" x14ac:dyDescent="0.25">
      <c r="A184" s="72"/>
      <c r="C184" s="15"/>
      <c r="D184" s="73"/>
      <c r="E184" s="15"/>
      <c r="F184" s="15"/>
      <c r="G184" s="59"/>
      <c r="H184" s="15"/>
      <c r="I184" s="25">
        <f t="shared" si="5"/>
        <v>0</v>
      </c>
    </row>
    <row r="185" spans="1:12" x14ac:dyDescent="0.25">
      <c r="A185" s="72"/>
      <c r="C185" s="15"/>
      <c r="D185" s="73"/>
      <c r="E185" s="15"/>
      <c r="F185" s="15"/>
      <c r="G185" s="59"/>
      <c r="H185" s="15"/>
      <c r="I185" s="25">
        <f t="shared" si="5"/>
        <v>0</v>
      </c>
    </row>
    <row r="186" spans="1:12" x14ac:dyDescent="0.25">
      <c r="A186" s="72"/>
      <c r="C186" s="15"/>
      <c r="D186" s="73"/>
      <c r="E186" s="15"/>
      <c r="F186" s="15"/>
      <c r="G186" s="59"/>
      <c r="H186" s="15"/>
      <c r="I186" s="25">
        <f t="shared" si="5"/>
        <v>0</v>
      </c>
    </row>
    <row r="187" spans="1:12" x14ac:dyDescent="0.25">
      <c r="A187" s="72"/>
      <c r="C187" s="15"/>
      <c r="D187" s="73"/>
      <c r="E187" s="15"/>
      <c r="F187" s="15"/>
      <c r="G187" s="59"/>
      <c r="H187" s="15"/>
      <c r="I187" s="25">
        <f t="shared" si="5"/>
        <v>0</v>
      </c>
    </row>
    <row r="188" spans="1:12" x14ac:dyDescent="0.25">
      <c r="A188" s="72"/>
      <c r="C188" s="15"/>
      <c r="D188" s="73"/>
      <c r="E188" s="15"/>
      <c r="F188" s="15"/>
      <c r="G188" s="59"/>
      <c r="H188" s="15"/>
      <c r="I188" s="25">
        <f t="shared" si="5"/>
        <v>0</v>
      </c>
    </row>
    <row r="189" spans="1:12" x14ac:dyDescent="0.25">
      <c r="A189" s="72"/>
      <c r="C189" s="15"/>
      <c r="D189" s="73"/>
      <c r="E189" s="15"/>
      <c r="F189" s="15"/>
      <c r="G189" s="59"/>
      <c r="H189" s="15"/>
      <c r="I189" s="25">
        <f t="shared" si="5"/>
        <v>0</v>
      </c>
    </row>
    <row r="190" spans="1:12" x14ac:dyDescent="0.25">
      <c r="A190" s="72"/>
      <c r="C190" s="15"/>
      <c r="D190" s="73"/>
      <c r="E190" s="15"/>
      <c r="F190" s="15"/>
      <c r="G190" s="59"/>
      <c r="H190" s="15"/>
      <c r="I190" s="25">
        <f t="shared" si="5"/>
        <v>0</v>
      </c>
    </row>
    <row r="191" spans="1:12" x14ac:dyDescent="0.25">
      <c r="A191" s="72"/>
      <c r="C191" s="15"/>
      <c r="D191" s="73"/>
      <c r="E191" s="15"/>
      <c r="F191" s="15"/>
      <c r="G191" s="59"/>
      <c r="H191" s="15"/>
      <c r="I191" s="25">
        <f t="shared" si="5"/>
        <v>0</v>
      </c>
    </row>
    <row r="192" spans="1:12" x14ac:dyDescent="0.25">
      <c r="A192" s="72"/>
      <c r="C192" s="15"/>
      <c r="D192" s="73"/>
      <c r="E192" s="15"/>
      <c r="F192" s="15"/>
      <c r="G192" s="59"/>
      <c r="H192" s="15"/>
      <c r="I192" s="25">
        <f t="shared" si="5"/>
        <v>0</v>
      </c>
    </row>
    <row r="193" spans="1:9" x14ac:dyDescent="0.25">
      <c r="A193" s="72"/>
      <c r="C193" s="15"/>
      <c r="D193" s="73"/>
      <c r="E193" s="15"/>
      <c r="F193" s="15"/>
      <c r="G193" s="59"/>
      <c r="H193" s="15"/>
      <c r="I193" s="25">
        <f t="shared" si="5"/>
        <v>0</v>
      </c>
    </row>
    <row r="194" spans="1:9" x14ac:dyDescent="0.25">
      <c r="A194" s="72"/>
      <c r="C194" s="15"/>
      <c r="D194" s="73"/>
      <c r="E194" s="15"/>
      <c r="F194" s="15"/>
      <c r="G194" s="59"/>
      <c r="H194" s="15"/>
      <c r="I194" s="25">
        <f t="shared" si="5"/>
        <v>0</v>
      </c>
    </row>
    <row r="195" spans="1:9" x14ac:dyDescent="0.25">
      <c r="A195" s="72"/>
    </row>
    <row r="196" spans="1:9" x14ac:dyDescent="0.25">
      <c r="A196" s="72"/>
    </row>
    <row r="197" spans="1:9" x14ac:dyDescent="0.25">
      <c r="A197" s="72"/>
    </row>
    <row r="198" spans="1:9" x14ac:dyDescent="0.25">
      <c r="A198" s="72"/>
    </row>
  </sheetData>
  <mergeCells count="8">
    <mergeCell ref="M82:O84"/>
    <mergeCell ref="M104:O104"/>
    <mergeCell ref="A14:J14"/>
    <mergeCell ref="A18:B18"/>
    <mergeCell ref="E63:F63"/>
    <mergeCell ref="K66:L66"/>
    <mergeCell ref="E70:F70"/>
    <mergeCell ref="K72:L72"/>
  </mergeCells>
  <hyperlinks>
    <hyperlink ref="M81" r:id="rId1"/>
    <hyperlink ref="M104" r:id="rId2"/>
  </hyperlinks>
  <printOptions horizontalCentered="1"/>
  <pageMargins left="0.5" right="0.5" top="0.5" bottom="0.5" header="0.5" footer="0.5"/>
  <pageSetup scale="51" orientation="portrait" horizontalDpi="4294967292" verticalDpi="4294967292" r:id="rId3"/>
  <headerFooter alignWithMargins="0">
    <oddFooter>&amp;L&amp;F&amp;R&amp;A</oddFooter>
  </headerFooter>
  <rowBreaks count="1" manualBreakCount="1">
    <brk id="8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budg-fhwa format-Total</vt:lpstr>
      <vt:lpstr>budg-fhwa format-Fy17</vt:lpstr>
      <vt:lpstr>budg-fhwa format-Fy18</vt:lpstr>
      <vt:lpstr>'budg-fhwa format-Fy17'!Print_Area</vt:lpstr>
      <vt:lpstr>'budg-fhwa format-Fy18'!Print_Area</vt:lpstr>
      <vt:lpstr>'budg-fhwa format-Total'!Print_Area</vt:lpstr>
    </vt:vector>
  </TitlesOfParts>
  <Company>tti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J-Malnar</dc:creator>
  <cp:lastModifiedBy>Walker, Marcia</cp:lastModifiedBy>
  <dcterms:created xsi:type="dcterms:W3CDTF">2015-03-15T04:13:38Z</dcterms:created>
  <dcterms:modified xsi:type="dcterms:W3CDTF">2017-04-13T15:18:44Z</dcterms:modified>
</cp:coreProperties>
</file>